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40" tabRatio="551" activeTab="1"/>
  </bookViews>
  <sheets>
    <sheet name="ESPELHO FUNASA" sheetId="1" r:id="rId1"/>
    <sheet name="PLANILHA " sheetId="2" r:id="rId2"/>
    <sheet name="AGOSTO_2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w" localSheetId="0">'[1]PLANILHA'!#REF!</definedName>
    <definedName name="\w">'[1]PLANILHA'!#REF!</definedName>
    <definedName name="___________________VO1" localSheetId="0">'[2]MEMORIAL'!#REF!</definedName>
    <definedName name="___________________VO1">'[2]MEMORIAL'!#REF!</definedName>
    <definedName name="__________________VE1" localSheetId="0">'[3]MEMORIAL'!#REF!</definedName>
    <definedName name="__________________VE1">'[3]MEMORIAL'!#REF!</definedName>
    <definedName name="__________________VO1" localSheetId="0">'[2]MEMORIAL'!#REF!</definedName>
    <definedName name="__________________VO1">'[2]MEMORIAL'!#REF!</definedName>
    <definedName name="_________________VE1" localSheetId="0">'[4]MEMORIAL'!#REF!</definedName>
    <definedName name="_________________VE1">'[4]MEMORIAL'!#REF!</definedName>
    <definedName name="________________VO1" localSheetId="0">'[2]MEMORIAL'!#REF!</definedName>
    <definedName name="________________VO1">'[2]MEMORIAL'!#REF!</definedName>
    <definedName name="_______________VE1" localSheetId="0">'[3]MEMORIAL'!#REF!</definedName>
    <definedName name="_______________VE1">'[3]MEMORIAL'!#REF!</definedName>
    <definedName name="_______________VO1" localSheetId="0">'[2]MEMORIAL'!#REF!</definedName>
    <definedName name="_______________VO1">'[2]MEMORIAL'!#REF!</definedName>
    <definedName name="______________VE1" localSheetId="0">'[5]MEMORIAL'!#REF!</definedName>
    <definedName name="______________VE1">'[5]MEMORIAL'!#REF!</definedName>
    <definedName name="_____________VO1" localSheetId="0">'[2]MEMORIAL'!#REF!</definedName>
    <definedName name="_____________VO1">'[2]MEMORIAL'!#REF!</definedName>
    <definedName name="____________VE1" localSheetId="0">'[6]MEMORIAL'!#REF!</definedName>
    <definedName name="____________VE1">'[6]MEMORIAL'!#REF!</definedName>
    <definedName name="___________VE1" localSheetId="0">'[3]MEMORIAL'!#REF!</definedName>
    <definedName name="___________VE1">'[3]MEMORIAL'!#REF!</definedName>
    <definedName name="___________VO1" localSheetId="0">'[2]MEMORIAL'!#REF!</definedName>
    <definedName name="___________VO1">'[2]MEMORIAL'!#REF!</definedName>
    <definedName name="__________VE1" localSheetId="0">'[4]MEMORIAL'!#REF!</definedName>
    <definedName name="__________VE1">'[4]MEMORIAL'!#REF!</definedName>
    <definedName name="__________VO1" localSheetId="0">'[2]MEMORIAL'!#REF!</definedName>
    <definedName name="__________VO1">'[2]MEMORIAL'!#REF!</definedName>
    <definedName name="_________VE1" localSheetId="0">'[3]MEMORIAL'!#REF!</definedName>
    <definedName name="_________VE1">'[3]MEMORIAL'!#REF!</definedName>
    <definedName name="_________VO1" localSheetId="0">'[2]MEMORIAL'!#REF!</definedName>
    <definedName name="_________VO1">'[2]MEMORIAL'!#REF!</definedName>
    <definedName name="________VE1" localSheetId="0">'[5]MEMORIAL'!#REF!</definedName>
    <definedName name="________VE1">'[5]MEMORIAL'!#REF!</definedName>
    <definedName name="________VO1" localSheetId="0">'[2]MEMORIAL'!#REF!</definedName>
    <definedName name="________VO1">'[2]MEMORIAL'!#REF!</definedName>
    <definedName name="_______VE1" localSheetId="0">'[3]MEMORIAL'!#REF!</definedName>
    <definedName name="_______VE1">'[3]MEMORIAL'!#REF!</definedName>
    <definedName name="______VO1" localSheetId="0">'[2]MEMORIAL'!#REF!</definedName>
    <definedName name="______VO1">'[2]MEMORIAL'!#REF!</definedName>
    <definedName name="_____VE1" localSheetId="0">'[6]MEMORIAL'!#REF!</definedName>
    <definedName name="_____VE1">'[6]MEMORIAL'!#REF!</definedName>
    <definedName name="_____VO1" localSheetId="0">'[2]MEMORIAL'!#REF!</definedName>
    <definedName name="_____VO1">'[2]MEMORIAL'!#REF!</definedName>
    <definedName name="____VE1" localSheetId="0">'[3]MEMORIAL'!#REF!</definedName>
    <definedName name="____VE1">'[3]MEMORIAL'!#REF!</definedName>
    <definedName name="____VO1" localSheetId="0">'[2]MEMORIAL'!#REF!</definedName>
    <definedName name="____VO1">'[2]MEMORIAL'!#REF!</definedName>
    <definedName name="___VE1" localSheetId="0">'[5]MEMORIAL'!#REF!</definedName>
    <definedName name="___VE1">'[5]MEMORIAL'!#REF!</definedName>
    <definedName name="___VO1" localSheetId="0">'[2]MEMORIAL'!#REF!</definedName>
    <definedName name="___VO1">'[2]MEMORIAL'!#REF!</definedName>
    <definedName name="__VE1" localSheetId="0">'[3]MEMORIAL'!#REF!</definedName>
    <definedName name="__VE1">'[3]MEMORIAL'!#REF!</definedName>
    <definedName name="__VO1" localSheetId="0">'[2]MEMORIAL'!#REF!</definedName>
    <definedName name="__VO1">'[2]MEMORIAL'!#REF!</definedName>
    <definedName name="_FOG50" localSheetId="0">#REF!</definedName>
    <definedName name="_FOG50">#REF!</definedName>
    <definedName name="_PVC100" localSheetId="0">#REF!</definedName>
    <definedName name="_PVC100">#REF!</definedName>
    <definedName name="_PVC150" localSheetId="0">#REF!</definedName>
    <definedName name="_PVC150">#REF!</definedName>
    <definedName name="_PVC50" localSheetId="0">#REF!</definedName>
    <definedName name="_PVC50">#REF!</definedName>
    <definedName name="_PVC75" localSheetId="0">#REF!</definedName>
    <definedName name="_PVC75">#REF!</definedName>
    <definedName name="_VBF1" localSheetId="0">#REF!</definedName>
    <definedName name="_VBF1">#REF!</definedName>
    <definedName name="_VE1" localSheetId="0">#REF!</definedName>
    <definedName name="_VE1">#REF!</definedName>
    <definedName name="_VO1" localSheetId="0">#REF!</definedName>
    <definedName name="_VO1">#REF!</definedName>
    <definedName name="_VR1" localSheetId="0">#REF!</definedName>
    <definedName name="_VR1">#REF!</definedName>
    <definedName name="_xlfn.AVERAGEIF" hidden="1">#NAME?</definedName>
    <definedName name="_xlfn.COUNTIFS" hidden="1">#NAME?</definedName>
    <definedName name="_xlfn.IFERROR" hidden="1">#NAME?</definedName>
    <definedName name="_xlfn.SUMIFS" hidden="1">#NAME?</definedName>
    <definedName name="A__1" localSheetId="0">'[2]MEMORIAL'!#REF!</definedName>
    <definedName name="A__1">'[2]MEMORIAL'!#REF!</definedName>
    <definedName name="A__1_1">"'file://maximus/usuarios/dcandido/or%c3%87amentos/praia%20grande/a-034-001-70-5-or-0003_orc.xls'#$'rap-r'.$dn$374"</definedName>
    <definedName name="A__2" localSheetId="0">'[2]MEMORIAL'!#REF!</definedName>
    <definedName name="A__2">'[2]MEMORIAL'!#REF!</definedName>
    <definedName name="A__2_1">"'file://maximus/usuarios/dcandido/or%c3%87amentos/praia%20grande/a-034-001-70-5-or-0003_orc.xls'#$'rap-r'.$es$405"</definedName>
    <definedName name="A__3" localSheetId="0">'[2]MEMORIAL'!#REF!</definedName>
    <definedName name="A__3">'[2]MEMORIAL'!#REF!</definedName>
    <definedName name="A__3_1">"'file://maximus/usuarios/dcandido/or%c3%87amentos/praia%20grande/a-034-001-70-5-or-0003_orc.xls'#$'rap-r'.$fc$415"</definedName>
    <definedName name="A__4" localSheetId="0">'[2]MEMORIAL'!#REF!</definedName>
    <definedName name="A__4">'[2]MEMORIAL'!#REF!</definedName>
    <definedName name="A__4_1">"'file://maximus/usuarios/dcandido/or%c3%87amentos/praia%20grande/a-034-001-70-5-or-0003_orc.xls'#$'rap-r'.$fr$430"</definedName>
    <definedName name="A__5" localSheetId="0">'[2]MEMORIAL'!#REF!</definedName>
    <definedName name="A__5">'[2]MEMORIAL'!#REF!</definedName>
    <definedName name="A__5_1">"'file://maximus/usuarios/dcandido/or%c3%87amentos/praia%20grande/a-034-001-70-5-or-0003_orc.xls'#$'rap-r'.$ga$439"</definedName>
    <definedName name="A__6" localSheetId="0">'[2]MEMORIAL'!#REF!</definedName>
    <definedName name="A__6">'[2]MEMORIAL'!#REF!</definedName>
    <definedName name="A__6_1">"'file://maximus/usuarios/dcandido/or%c3%87amentos/praia%20grande/a-034-001-70-5-or-0003_orc.xls'#$'rap-r'.$bc$13879"</definedName>
    <definedName name="A_1" localSheetId="0">'[2]MEMORIAL'!#REF!</definedName>
    <definedName name="A_1">'[2]MEMORIAL'!#REF!</definedName>
    <definedName name="A_1_1">"'file://maximus/usuarios/dcandido/or%c3%87amentos/praia%20grande/a-034-001-70-5-or-0003_orc.xls'#$'rap-r'.$ei$651"</definedName>
    <definedName name="A_2" localSheetId="0">'[2]MEMORIAL'!#REF!</definedName>
    <definedName name="A_2">'[2]MEMORIAL'!#REF!</definedName>
    <definedName name="A_2_1">"'file://maximus/usuarios/dcandido/or%c3%87amentos/praia%20grande/a-034-001-70-5-or-0003_orc.xls'#$'rap-r'.$fp$684"</definedName>
    <definedName name="A_3" localSheetId="0">'[2]MEMORIAL'!#REF!</definedName>
    <definedName name="A_3">'[2]MEMORIAL'!#REF!</definedName>
    <definedName name="A_3_1">"'file://maximus/usuarios/dcandido/or%c3%87amentos/praia%20grande/a-034-001-70-5-or-0003_orc.xls'#$'rap-r'.$fw$691"</definedName>
    <definedName name="aaa" localSheetId="0">#REF!</definedName>
    <definedName name="aaa">#REF!</definedName>
    <definedName name="APARENTE" localSheetId="0">#REF!</definedName>
    <definedName name="APARENTE">#REF!</definedName>
    <definedName name="_xlnm.Print_Area" localSheetId="0">'ESPELHO FUNASA'!$A$1:$E$33</definedName>
    <definedName name="_xlnm.Print_Area" localSheetId="1">'PLANILHA '!$A$1:$H$504</definedName>
    <definedName name="ASFALTO" localSheetId="0">#REF!</definedName>
    <definedName name="ASFALTO">#REF!</definedName>
    <definedName name="b" localSheetId="0">'[7]PLANILHA'!#REF!</definedName>
    <definedName name="b">'[7]PLANILHA'!#REF!</definedName>
    <definedName name="BF" localSheetId="0">'[8]MEMORIAL'!#REF!</definedName>
    <definedName name="BF">'[8]MEMORIAL'!#REF!</definedName>
    <definedName name="BLOCO" localSheetId="0">'[1]PLANILHA'!#REF!</definedName>
    <definedName name="BLOCO">'[1]PLANILHA'!#REF!</definedName>
    <definedName name="BLOCRET" localSheetId="0">#REF!</definedName>
    <definedName name="BLOCRET">#REF!</definedName>
    <definedName name="CAMPO" localSheetId="0">'[9]PLANILHA'!#REF!</definedName>
    <definedName name="CAMPO">'[9]PLANILHA'!#REF!</definedName>
    <definedName name="ciclopico" localSheetId="0">'[8]MEMORIAL'!#REF!</definedName>
    <definedName name="ciclopico">'[8]MEMORIAL'!#REF!</definedName>
    <definedName name="ciclópico" localSheetId="0">'[10]MEMORIAL '!#REF!</definedName>
    <definedName name="ciclópico">'[10]MEMORIAL '!#REF!</definedName>
    <definedName name="CICLOPICO_1">"'file://maximus/usuarios/dcandido/or%c3%87amentos/praia%20grande/a-034-001-70-5-or-0003_orc.xls'#$'rap-r'.$gg$445"</definedName>
    <definedName name="COMPOSICAO01" localSheetId="0">#REF!</definedName>
    <definedName name="COMPOSICAO01">#REF!</definedName>
    <definedName name="COMPOSIÇÃO01" localSheetId="0">#REF!</definedName>
    <definedName name="COMPOSIÇÃO01">#REF!</definedName>
    <definedName name="COMPOSICAO02" localSheetId="0">#REF!</definedName>
    <definedName name="COMPOSICAO02">#REF!</definedName>
    <definedName name="concciclo" localSheetId="0">#REF!</definedName>
    <definedName name="concciclo">#REF!</definedName>
    <definedName name="CONCRETO" localSheetId="0">#REF!</definedName>
    <definedName name="CONCRETO">#REF!</definedName>
    <definedName name="CONCRETO_A" localSheetId="0">'[10]MEMORIAL '!#REF!</definedName>
    <definedName name="CONCRETO_A">'[10]MEMORIAL '!#REF!</definedName>
    <definedName name="CSA" localSheetId="0">#REF!</definedName>
    <definedName name="CSA">#REF!</definedName>
    <definedName name="CSPP" localSheetId="0">#REF!</definedName>
    <definedName name="CSPP">#REF!</definedName>
    <definedName name="DadosExternos_1" localSheetId="0">'ESPELHO FUNASA'!$A$5:$E$34</definedName>
    <definedName name="DadosExternos_1" localSheetId="1">'PLANILHA '!$A$4:$F$20</definedName>
    <definedName name="DEFOFO" localSheetId="0">#REF!</definedName>
    <definedName name="DEFOFO">#REF!</definedName>
    <definedName name="DEFOFO100" localSheetId="0">#REF!</definedName>
    <definedName name="DEFOFO100">#REF!</definedName>
    <definedName name="DEFOFO150" localSheetId="0">#REF!</definedName>
    <definedName name="DEFOFO150">#REF!</definedName>
    <definedName name="DEFOFO200" localSheetId="0">#REF!</definedName>
    <definedName name="DEFOFO200">#REF!</definedName>
    <definedName name="DEFOFO250" localSheetId="0">#REF!</definedName>
    <definedName name="DEFOFO250">#REF!</definedName>
    <definedName name="DEFOFO300" localSheetId="0">#REF!</definedName>
    <definedName name="DEFOFO300">#REF!</definedName>
    <definedName name="EE" localSheetId="0">'[8]MEMORIAL'!#REF!</definedName>
    <definedName name="EE">'[8]MEMORIAL'!#REF!</definedName>
    <definedName name="EEE" localSheetId="0">'[17]MEMORIAL'!#REF!</definedName>
    <definedName name="EEE">'[17]MEMORIAL'!#REF!</definedName>
    <definedName name="ESCADA" localSheetId="0">#REF!</definedName>
    <definedName name="ESCADA">#REF!</definedName>
    <definedName name="Excel_BuiltIn__FilterDatabase_11" localSheetId="0">#REF!</definedName>
    <definedName name="Excel_BuiltIn__FilterDatabase_11">#REF!</definedName>
    <definedName name="Excel_BuiltIn__FilterDatabase_13" localSheetId="0">#REF!</definedName>
    <definedName name="Excel_BuiltIn__FilterDatabase_13">#REF!</definedName>
    <definedName name="Excel_BuiltIn__FilterDatabase_9" localSheetId="0">#REF!</definedName>
    <definedName name="Excel_BuiltIn__FilterDatabase_9">#REF!</definedName>
    <definedName name="EXTENSÃO" localSheetId="0">#REF!</definedName>
    <definedName name="EXTENSÃO">#REF!</definedName>
    <definedName name="extred" localSheetId="0">#REF!</definedName>
    <definedName name="extred">#REF!</definedName>
    <definedName name="extred100" localSheetId="0">'[11]MEMORIAL'!#REF!</definedName>
    <definedName name="extred100">'[11]MEMORIAL'!#REF!</definedName>
    <definedName name="EXTREDE">'[3]MEMORIAL'!$C$63</definedName>
    <definedName name="f\ae" localSheetId="0">'[12]MEMORIAL'!#REF!</definedName>
    <definedName name="f\ae">'[12]MEMORIAL'!#REF!</definedName>
    <definedName name="FOFO" localSheetId="0">#REF!</definedName>
    <definedName name="FOFO">#REF!</definedName>
    <definedName name="FOFO150" localSheetId="0">#REF!</definedName>
    <definedName name="FOFO150">#REF!</definedName>
    <definedName name="FOFO200" localSheetId="0">#REF!</definedName>
    <definedName name="FOFO200">#REF!</definedName>
    <definedName name="FOFO50" localSheetId="0">#REF!</definedName>
    <definedName name="FOFO50">#REF!</definedName>
    <definedName name="FOFO75" localSheetId="0">#REF!</definedName>
    <definedName name="FOFO75">#REF!</definedName>
    <definedName name="FOFO80" localSheetId="0">#REF!</definedName>
    <definedName name="FOFO80">#REF!</definedName>
    <definedName name="gil" localSheetId="0">'[3]MEMORIAL'!#REF!</definedName>
    <definedName name="gil">'[3]MEMORIAL'!#REF!</definedName>
    <definedName name="material" localSheetId="0">#REF!</definedName>
    <definedName name="material">#REF!</definedName>
    <definedName name="MCOD02.020.0010" localSheetId="0">'[13]MEMORIAL'!#REF!</definedName>
    <definedName name="MCOD02.020.0010">'[13]MEMORIAL'!#REF!</definedName>
    <definedName name="MCOD02.020.0070" localSheetId="0">'[13]MEMORIAL'!#REF!</definedName>
    <definedName name="MCOD02.020.0070">'[13]MEMORIAL'!#REF!</definedName>
    <definedName name="MCOD02.030.0090" localSheetId="0">'[13]MEMORIAL'!#REF!</definedName>
    <definedName name="MCOD02.030.0090">'[13]MEMORIAL'!#REF!</definedName>
    <definedName name="MCOD02.030.0100" localSheetId="0">'[13]MEMORIAL'!#REF!</definedName>
    <definedName name="MCOD02.030.0100">'[13]MEMORIAL'!#REF!</definedName>
    <definedName name="MCOD02.040.0200" localSheetId="0">'[13]MEMORIAL'!#REF!</definedName>
    <definedName name="MCOD02.040.0200">'[13]MEMORIAL'!#REF!</definedName>
    <definedName name="MCOD02.040.0280" localSheetId="0">'[13]MEMORIAL'!#REF!</definedName>
    <definedName name="MCOD02.040.0280">'[13]MEMORIAL'!#REF!</definedName>
    <definedName name="MCOD02.040.0921" localSheetId="0">'[13]MEMORIAL'!#REF!</definedName>
    <definedName name="MCOD02.040.0921">'[13]MEMORIAL'!#REF!</definedName>
    <definedName name="MCOD02.040.1055" localSheetId="0">'[13]MEMORIAL'!#REF!</definedName>
    <definedName name="MCOD02.040.1055">'[13]MEMORIAL'!#REF!</definedName>
    <definedName name="MCOD02.040.1060" localSheetId="0">'[13]MEMORIAL'!#REF!</definedName>
    <definedName name="MCOD02.040.1060">'[13]MEMORIAL'!#REF!</definedName>
    <definedName name="MCOD02.040.3790" localSheetId="0">'[13]MEMORIAL'!#REF!</definedName>
    <definedName name="MCOD02.040.3790">'[13]MEMORIAL'!#REF!</definedName>
    <definedName name="MCOD02.040.3800" localSheetId="0">'[13]MEMORIAL'!#REF!</definedName>
    <definedName name="MCOD02.040.3800">'[13]MEMORIAL'!#REF!</definedName>
    <definedName name="MCOD02.040.3810" localSheetId="0">'[13]MEMORIAL'!#REF!</definedName>
    <definedName name="MCOD02.040.3810">'[13]MEMORIAL'!#REF!</definedName>
    <definedName name="MCOD02.040.4510" localSheetId="0">'[13]MEMORIAL'!#REF!</definedName>
    <definedName name="MCOD02.040.4510">'[13]MEMORIAL'!#REF!</definedName>
    <definedName name="MCOD02.040.4520" localSheetId="0">'[13]MEMORIAL'!#REF!</definedName>
    <definedName name="MCOD02.040.4520">'[13]MEMORIAL'!#REF!</definedName>
    <definedName name="MCOD02.040.4550" localSheetId="0">'[13]MEMORIAL'!#REF!</definedName>
    <definedName name="MCOD02.040.4550">'[13]MEMORIAL'!#REF!</definedName>
    <definedName name="MCOD02.040.4620" localSheetId="0">'[13]MEMORIAL'!#REF!</definedName>
    <definedName name="MCOD02.040.4620">'[13]MEMORIAL'!#REF!</definedName>
    <definedName name="MCOD02.040.4630" localSheetId="0">'[13]MEMORIAL'!#REF!</definedName>
    <definedName name="MCOD02.040.4630">'[13]MEMORIAL'!#REF!</definedName>
    <definedName name="MCOD02.040.4636" localSheetId="0">'[13]MEMORIAL'!#REF!</definedName>
    <definedName name="MCOD02.040.4636">'[13]MEMORIAL'!#REF!</definedName>
    <definedName name="MCOD02.040.4690" localSheetId="0">'[13]MEMORIAL'!#REF!</definedName>
    <definedName name="MCOD02.040.4690">'[13]MEMORIAL'!#REF!</definedName>
    <definedName name="MCOD02.040.7402" localSheetId="0">'[13]MEMORIAL'!#REF!</definedName>
    <definedName name="MCOD02.040.7402">'[13]MEMORIAL'!#REF!</definedName>
    <definedName name="MCOD02.040.9800" localSheetId="0">'[13]MEMORIAL'!#REF!</definedName>
    <definedName name="MCOD02.040.9800">'[13]MEMORIAL'!#REF!</definedName>
    <definedName name="MCOD02.040.9802" localSheetId="0">'[13]MEMORIAL'!#REF!</definedName>
    <definedName name="MCOD02.040.9802">'[13]MEMORIAL'!#REF!</definedName>
    <definedName name="MCOD02.040.9804" localSheetId="0">'[13]MEMORIAL'!#REF!</definedName>
    <definedName name="MCOD02.040.9804">'[13]MEMORIAL'!#REF!</definedName>
    <definedName name="MCOD02.110.0014" localSheetId="0">'[13]MEMORIAL'!#REF!</definedName>
    <definedName name="MCOD02.110.0014">'[13]MEMORIAL'!#REF!</definedName>
    <definedName name="MCOD02.110.0054" localSheetId="0">'[13]MEMORIAL'!#REF!</definedName>
    <definedName name="MCOD02.110.0054">'[13]MEMORIAL'!#REF!</definedName>
    <definedName name="MCOD02.110.0066" localSheetId="0">'[13]MEMORIAL'!#REF!</definedName>
    <definedName name="MCOD02.110.0066">'[13]MEMORIAL'!#REF!</definedName>
    <definedName name="MCOD02.110.0094" localSheetId="0">'[13]MEMORIAL'!#REF!</definedName>
    <definedName name="MCOD02.110.0094">'[13]MEMORIAL'!#REF!</definedName>
    <definedName name="MCOD02.110.0106" localSheetId="0">'[13]MEMORIAL'!#REF!</definedName>
    <definedName name="MCOD02.110.0106">'[13]MEMORIAL'!#REF!</definedName>
    <definedName name="MCOD02.110.0110" localSheetId="0">'[13]MEMORIAL'!#REF!</definedName>
    <definedName name="MCOD02.110.0110">'[13]MEMORIAL'!#REF!</definedName>
    <definedName name="MCOD02.110.0134" localSheetId="0">'[13]MEMORIAL'!#REF!</definedName>
    <definedName name="MCOD02.110.0134">'[13]MEMORIAL'!#REF!</definedName>
    <definedName name="MCOD02.110.0146" localSheetId="0">'[13]MEMORIAL'!#REF!</definedName>
    <definedName name="MCOD02.110.0146">'[13]MEMORIAL'!#REF!</definedName>
    <definedName name="MCOD02.110.0150" localSheetId="0">'[13]MEMORIAL'!#REF!</definedName>
    <definedName name="MCOD02.110.0150">'[13]MEMORIAL'!#REF!</definedName>
    <definedName name="MCOD02.110.0610" localSheetId="0">'[13]MEMORIAL'!#REF!</definedName>
    <definedName name="MCOD02.110.0610">'[13]MEMORIAL'!#REF!</definedName>
    <definedName name="MCOD02.110.0620" localSheetId="0">'[13]MEMORIAL'!#REF!</definedName>
    <definedName name="MCOD02.110.0620">'[13]MEMORIAL'!#REF!</definedName>
    <definedName name="MCOD02.110.0734" localSheetId="0">'[13]MEMORIAL'!#REF!</definedName>
    <definedName name="MCOD02.110.0734">'[13]MEMORIAL'!#REF!</definedName>
    <definedName name="MCOD02.110.0738" localSheetId="0">'[13]MEMORIAL'!#REF!</definedName>
    <definedName name="MCOD02.110.0738">'[13]MEMORIAL'!#REF!</definedName>
    <definedName name="MCOD02.110.0750" localSheetId="0">'[13]MEMORIAL'!#REF!</definedName>
    <definedName name="MCOD02.110.0750">'[13]MEMORIAL'!#REF!</definedName>
    <definedName name="MCOD02.110.1014" localSheetId="0">'[13]MEMORIAL'!#REF!</definedName>
    <definedName name="MCOD02.110.1014">'[13]MEMORIAL'!#REF!</definedName>
    <definedName name="MCOD02.110.1020" localSheetId="0">'[13]MEMORIAL'!#REF!</definedName>
    <definedName name="MCOD02.110.1020">'[13]MEMORIAL'!#REF!</definedName>
    <definedName name="MCOD02.110.1164" localSheetId="0">'[13]MEMORIAL'!#REF!</definedName>
    <definedName name="MCOD02.110.1164">'[13]MEMORIAL'!#REF!</definedName>
    <definedName name="MCOD02.110.1166" localSheetId="0">'[13]MEMORIAL'!#REF!</definedName>
    <definedName name="MCOD02.110.1166">'[13]MEMORIAL'!#REF!</definedName>
    <definedName name="MCOD02.110.1420" localSheetId="0">'[13]MEMORIAL'!#REF!</definedName>
    <definedName name="MCOD02.110.1420">'[13]MEMORIAL'!#REF!</definedName>
    <definedName name="MCOD02.110.1426" localSheetId="0">'[13]MEMORIAL'!#REF!</definedName>
    <definedName name="MCOD02.110.1426">'[13]MEMORIAL'!#REF!</definedName>
    <definedName name="MCOD02.110.1654" localSheetId="0">'[13]MEMORIAL'!#REF!</definedName>
    <definedName name="MCOD02.110.1654">'[13]MEMORIAL'!#REF!</definedName>
    <definedName name="MCOD02.110.1880" localSheetId="0">'[13]MEMORIAL'!#REF!</definedName>
    <definedName name="MCOD02.110.1880">'[13]MEMORIAL'!#REF!</definedName>
    <definedName name="MCOD02.110.1974" localSheetId="0">'[13]MEMORIAL'!#REF!</definedName>
    <definedName name="MCOD02.110.1974">'[13]MEMORIAL'!#REF!</definedName>
    <definedName name="MCOD02.110.1996" localSheetId="0">'[13]MEMORIAL'!#REF!</definedName>
    <definedName name="MCOD02.110.1996">'[13]MEMORIAL'!#REF!</definedName>
    <definedName name="MCOD02.110.2012" localSheetId="0">'[13]MEMORIAL'!#REF!</definedName>
    <definedName name="MCOD02.110.2012">'[13]MEMORIAL'!#REF!</definedName>
    <definedName name="MCOD02.110.2016" localSheetId="0">'[13]MEMORIAL'!#REF!</definedName>
    <definedName name="MCOD02.110.2016">'[13]MEMORIAL'!#REF!</definedName>
    <definedName name="MCOD02.110.2024" localSheetId="0">'[13]MEMORIAL'!#REF!</definedName>
    <definedName name="MCOD02.110.2024">'[13]MEMORIAL'!#REF!</definedName>
    <definedName name="MCOD02.110.2026" localSheetId="0">'[13]MEMORIAL'!#REF!</definedName>
    <definedName name="MCOD02.110.2026">'[13]MEMORIAL'!#REF!</definedName>
    <definedName name="MCOD02.110.2310" localSheetId="0">'[13]MEMORIAL'!#REF!</definedName>
    <definedName name="MCOD02.110.2310">'[13]MEMORIAL'!#REF!</definedName>
    <definedName name="MCOD02.110.2480" localSheetId="0">'[13]MEMORIAL'!#REF!</definedName>
    <definedName name="MCOD02.110.2480">'[13]MEMORIAL'!#REF!</definedName>
    <definedName name="MCOD02.110.2798" localSheetId="0">'[13]MEMORIAL'!#REF!</definedName>
    <definedName name="MCOD02.110.2798">'[13]MEMORIAL'!#REF!</definedName>
    <definedName name="MCOD02.110.2806" localSheetId="0">'[13]MEMORIAL'!#REF!</definedName>
    <definedName name="MCOD02.110.2806">'[13]MEMORIAL'!#REF!</definedName>
    <definedName name="MCOD02.110.2868" localSheetId="0">'[13]MEMORIAL'!#REF!</definedName>
    <definedName name="MCOD02.110.2868">'[13]MEMORIAL'!#REF!</definedName>
    <definedName name="MCOD02.110.3856" localSheetId="0">'[13]MEMORIAL'!#REF!</definedName>
    <definedName name="MCOD02.110.3856">'[13]MEMORIAL'!#REF!</definedName>
    <definedName name="MCOD02.110.3908" localSheetId="0">'[13]MEMORIAL'!#REF!</definedName>
    <definedName name="MCOD02.110.3908">'[13]MEMORIAL'!#REF!</definedName>
    <definedName name="MCOD02.110.3926" localSheetId="0">'[13]MEMORIAL'!#REF!</definedName>
    <definedName name="MCOD02.110.3926">'[13]MEMORIAL'!#REF!</definedName>
    <definedName name="MCOD02.110.4288" localSheetId="0">'[13]MEMORIAL'!#REF!</definedName>
    <definedName name="MCOD02.110.4288">'[13]MEMORIAL'!#REF!</definedName>
    <definedName name="MCOD02.110.4296" localSheetId="0">'[13]MEMORIAL'!#REF!</definedName>
    <definedName name="MCOD02.110.4296">'[13]MEMORIAL'!#REF!</definedName>
    <definedName name="MCOD02.110.4308" localSheetId="0">'[13]MEMORIAL'!#REF!</definedName>
    <definedName name="MCOD02.110.4308">'[13]MEMORIAL'!#REF!</definedName>
    <definedName name="MCOD02.110.4312" localSheetId="0">'[13]MEMORIAL'!#REF!</definedName>
    <definedName name="MCOD02.110.4312">'[13]MEMORIAL'!#REF!</definedName>
    <definedName name="MCOD02.110.4320" localSheetId="0">'[13]MEMORIAL'!#REF!</definedName>
    <definedName name="MCOD02.110.4320">'[13]MEMORIAL'!#REF!</definedName>
    <definedName name="MCOD02.110.4780" localSheetId="0">'[13]MEMORIAL'!#REF!</definedName>
    <definedName name="MCOD02.110.4780">'[13]MEMORIAL'!#REF!</definedName>
    <definedName name="MCOD02.120.0050" localSheetId="0">'[13]MEMORIAL'!#REF!</definedName>
    <definedName name="MCOD02.120.0050">'[13]MEMORIAL'!#REF!</definedName>
    <definedName name="MCOD02.120.0060" localSheetId="0">'[13]MEMORIAL'!#REF!</definedName>
    <definedName name="MCOD02.120.0060">'[13]MEMORIAL'!#REF!</definedName>
    <definedName name="MCOD02.120.0140" localSheetId="0">'[13]MEMORIAL'!#REF!</definedName>
    <definedName name="MCOD02.120.0140">'[13]MEMORIAL'!#REF!</definedName>
    <definedName name="MCOD02.130.0070" localSheetId="0">'[13]MEMORIAL'!#REF!</definedName>
    <definedName name="MCOD02.130.0070">'[13]MEMORIAL'!#REF!</definedName>
    <definedName name="MCOD02.130.0080" localSheetId="0">'[13]MEMORIAL'!#REF!</definedName>
    <definedName name="MCOD02.130.0080">'[13]MEMORIAL'!#REF!</definedName>
    <definedName name="MCOD02.130.0100" localSheetId="0">'[13]MEMORIAL'!#REF!</definedName>
    <definedName name="MCOD02.130.0100">'[13]MEMORIAL'!#REF!</definedName>
    <definedName name="MCOD02.140.0030" localSheetId="0">'[13]MEMORIAL'!#REF!</definedName>
    <definedName name="MCOD02.140.0030">'[13]MEMORIAL'!#REF!</definedName>
    <definedName name="MCOD02.140.0080" localSheetId="0">'[13]MEMORIAL'!#REF!</definedName>
    <definedName name="MCOD02.140.0080">'[13]MEMORIAL'!#REF!</definedName>
    <definedName name="MCOD02.140.0090" localSheetId="0">'[13]MEMORIAL'!#REF!</definedName>
    <definedName name="MCOD02.140.0090">'[13]MEMORIAL'!#REF!</definedName>
    <definedName name="MCOD02.160.0010" localSheetId="0">'[13]MEMORIAL'!#REF!</definedName>
    <definedName name="MCOD02.160.0010">'[13]MEMORIAL'!#REF!</definedName>
    <definedName name="MCOD02.160.0110" localSheetId="0">'[13]MEMORIAL'!#REF!</definedName>
    <definedName name="MCOD02.160.0110">'[13]MEMORIAL'!#REF!</definedName>
    <definedName name="MCOD02.180.0010" localSheetId="0">'[13]MEMORIAL'!#REF!</definedName>
    <definedName name="MCOD02.180.0010">'[13]MEMORIAL'!#REF!</definedName>
    <definedName name="MCOD02.210.0020" localSheetId="0">'[13]MEMORIAL'!#REF!</definedName>
    <definedName name="MCOD02.210.0020">'[13]MEMORIAL'!#REF!</definedName>
    <definedName name="MCOD02.210.0030" localSheetId="0">'[13]MEMORIAL'!#REF!</definedName>
    <definedName name="MCOD02.210.0030">'[13]MEMORIAL'!#REF!</definedName>
    <definedName name="MCOD02.210.0090" localSheetId="0">'[13]MEMORIAL'!#REF!</definedName>
    <definedName name="MCOD02.210.0090">'[13]MEMORIAL'!#REF!</definedName>
    <definedName name="MCOD02.210.0110" localSheetId="0">'[13]MEMORIAL'!#REF!</definedName>
    <definedName name="MCOD02.210.0110">'[13]MEMORIAL'!#REF!</definedName>
    <definedName name="MCOD02.210.0290" localSheetId="0">'[14]MEMORIAL'!#REF!</definedName>
    <definedName name="MCOD02.210.0290">'[14]MEMORIAL'!#REF!</definedName>
    <definedName name="MCOD02.210.0310" localSheetId="0">'[13]MEMORIAL'!#REF!</definedName>
    <definedName name="MCOD02.210.0310">'[13]MEMORIAL'!#REF!</definedName>
    <definedName name="MCOD02.210.0340" localSheetId="0">'[13]MEMORIAL'!#REF!</definedName>
    <definedName name="MCOD02.210.0340">'[13]MEMORIAL'!#REF!</definedName>
    <definedName name="MCOD02.210.0350" localSheetId="0">'[13]MEMORIAL'!#REF!</definedName>
    <definedName name="MCOD02.210.0350">'[13]MEMORIAL'!#REF!</definedName>
    <definedName name="MCOD02.210.0360" localSheetId="0">'[13]MEMORIAL'!#REF!</definedName>
    <definedName name="MCOD02.210.0360">'[13]MEMORIAL'!#REF!</definedName>
    <definedName name="MCOD02.210.0370" localSheetId="0">'[13]MEMORIAL'!#REF!</definedName>
    <definedName name="MCOD02.210.0370">'[13]MEMORIAL'!#REF!</definedName>
    <definedName name="MCOD02.210.0380" localSheetId="0">'[13]MEMORIAL'!#REF!</definedName>
    <definedName name="MCOD02.210.0380">'[13]MEMORIAL'!#REF!</definedName>
    <definedName name="MCOD02.210.1609" localSheetId="0">'[14]MEMORIAL'!#REF!</definedName>
    <definedName name="MCOD02.210.1609">'[14]MEMORIAL'!#REF!</definedName>
    <definedName name="MCOD02.210.1620" localSheetId="0">'[13]MEMORIAL'!#REF!</definedName>
    <definedName name="MCOD02.210.1620">'[13]MEMORIAL'!#REF!</definedName>
    <definedName name="MCOD02.210.1625" localSheetId="0">'[13]MEMORIAL'!#REF!</definedName>
    <definedName name="MCOD02.210.1625">'[13]MEMORIAL'!#REF!</definedName>
    <definedName name="MCOD02.210.1635" localSheetId="0">'[13]MEMORIAL'!#REF!</definedName>
    <definedName name="MCOD02.210.1635">'[13]MEMORIAL'!#REF!</definedName>
    <definedName name="MCOD02.210.1637" localSheetId="0">'[13]MEMORIAL'!#REF!</definedName>
    <definedName name="MCOD02.210.1637">'[13]MEMORIAL'!#REF!</definedName>
    <definedName name="MCOD03.020.0020" localSheetId="0">'[13]MEMORIAL'!#REF!</definedName>
    <definedName name="MCOD03.020.0020">'[13]MEMORIAL'!#REF!</definedName>
    <definedName name="MCOD05.150.0830" localSheetId="0">'[13]MEMORIAL'!#REF!</definedName>
    <definedName name="MCOD05.150.0830">'[13]MEMORIAL'!#REF!</definedName>
    <definedName name="MCOD05.150.0840" localSheetId="0">'[13]MEMORIAL'!#REF!</definedName>
    <definedName name="MCOD05.150.0840">'[13]MEMORIAL'!#REF!</definedName>
    <definedName name="MCODCOTADO01" localSheetId="0">'[13]MEMORIAL'!#REF!</definedName>
    <definedName name="MCODCOTADO01">'[13]MEMORIAL'!#REF!</definedName>
    <definedName name="MCODCOTADO02" localSheetId="0">'[13]MEMORIAL'!#REF!</definedName>
    <definedName name="MCODCOTADO02">'[13]MEMORIAL'!#REF!</definedName>
    <definedName name="MCODCOTADO03" localSheetId="0">'[13]MEMORIAL'!#REF!</definedName>
    <definedName name="MCODCOTADO03">'[13]MEMORIAL'!#REF!</definedName>
    <definedName name="MCODCOTADO04" localSheetId="0">'[13]MEMORIAL'!#REF!</definedName>
    <definedName name="MCODCOTADO04">'[13]MEMORIAL'!#REF!</definedName>
    <definedName name="MTOT02.020.0010" localSheetId="0">'[13]MEMORIAL'!#REF!</definedName>
    <definedName name="MTOT02.020.0010">'[13]MEMORIAL'!#REF!</definedName>
    <definedName name="MTOT02.020.0070" localSheetId="0">'[13]MEMORIAL'!#REF!</definedName>
    <definedName name="MTOT02.020.0070">'[13]MEMORIAL'!#REF!</definedName>
    <definedName name="MTOT02.030.0090" localSheetId="0">'[13]MEMORIAL'!#REF!</definedName>
    <definedName name="MTOT02.030.0090">'[13]MEMORIAL'!#REF!</definedName>
    <definedName name="MTOT02.030.0100" localSheetId="0">'[13]MEMORIAL'!#REF!</definedName>
    <definedName name="MTOT02.030.0100">'[13]MEMORIAL'!#REF!</definedName>
    <definedName name="MTOT02.040.0200" localSheetId="0">'[13]MEMORIAL'!#REF!</definedName>
    <definedName name="MTOT02.040.0200">'[13]MEMORIAL'!#REF!</definedName>
    <definedName name="MTOT02.040.0280" localSheetId="0">'[13]MEMORIAL'!#REF!</definedName>
    <definedName name="MTOT02.040.0280">'[13]MEMORIAL'!#REF!</definedName>
    <definedName name="MTOT02.040.0921" localSheetId="0">'[13]MEMORIAL'!#REF!</definedName>
    <definedName name="MTOT02.040.0921">'[13]MEMORIAL'!#REF!</definedName>
    <definedName name="MTOT02.040.1055" localSheetId="0">'[13]MEMORIAL'!#REF!</definedName>
    <definedName name="MTOT02.040.1055">'[13]MEMORIAL'!#REF!</definedName>
    <definedName name="MTOT02.040.1060" localSheetId="0">'[13]MEMORIAL'!#REF!</definedName>
    <definedName name="MTOT02.040.1060">'[13]MEMORIAL'!#REF!</definedName>
    <definedName name="MTOT02.040.3790" localSheetId="0">'[13]MEMORIAL'!#REF!</definedName>
    <definedName name="MTOT02.040.3790">'[13]MEMORIAL'!#REF!</definedName>
    <definedName name="MTOT02.040.3800" localSheetId="0">'[13]MEMORIAL'!#REF!</definedName>
    <definedName name="MTOT02.040.3800">'[13]MEMORIAL'!#REF!</definedName>
    <definedName name="MTOT02.040.3810" localSheetId="0">'[13]MEMORIAL'!#REF!</definedName>
    <definedName name="MTOT02.040.3810">'[13]MEMORIAL'!#REF!</definedName>
    <definedName name="MTOT02.040.4510" localSheetId="0">'[13]MEMORIAL'!#REF!</definedName>
    <definedName name="MTOT02.040.4510">'[13]MEMORIAL'!#REF!</definedName>
    <definedName name="MTOT02.040.4520" localSheetId="0">'[13]MEMORIAL'!#REF!</definedName>
    <definedName name="MTOT02.040.4520">'[13]MEMORIAL'!#REF!</definedName>
    <definedName name="MTOT02.040.4550" localSheetId="0">'[13]MEMORIAL'!#REF!</definedName>
    <definedName name="MTOT02.040.4550">'[13]MEMORIAL'!#REF!</definedName>
    <definedName name="MTOT02.040.4620" localSheetId="0">'[13]MEMORIAL'!#REF!</definedName>
    <definedName name="MTOT02.040.4620">'[13]MEMORIAL'!#REF!</definedName>
    <definedName name="MTOT02.040.4630" localSheetId="0">'[13]MEMORIAL'!#REF!</definedName>
    <definedName name="MTOT02.040.4630">'[13]MEMORIAL'!#REF!</definedName>
    <definedName name="MTOT02.040.4636" localSheetId="0">'[13]MEMORIAL'!#REF!</definedName>
    <definedName name="MTOT02.040.4636">'[13]MEMORIAL'!#REF!</definedName>
    <definedName name="MTOT02.040.4690" localSheetId="0">'[13]MEMORIAL'!#REF!</definedName>
    <definedName name="MTOT02.040.4690">'[13]MEMORIAL'!#REF!</definedName>
    <definedName name="MTOT02.040.7402" localSheetId="0">'[13]MEMORIAL'!#REF!</definedName>
    <definedName name="MTOT02.040.7402">'[13]MEMORIAL'!#REF!</definedName>
    <definedName name="MTOT02.040.9800" localSheetId="0">'[13]MEMORIAL'!#REF!</definedName>
    <definedName name="MTOT02.040.9800">'[13]MEMORIAL'!#REF!</definedName>
    <definedName name="MTOT02.040.9802" localSheetId="0">'[13]MEMORIAL'!#REF!</definedName>
    <definedName name="MTOT02.040.9802">'[13]MEMORIAL'!#REF!</definedName>
    <definedName name="MTOT02.040.9804" localSheetId="0">'[13]MEMORIAL'!#REF!</definedName>
    <definedName name="MTOT02.040.9804">'[13]MEMORIAL'!#REF!</definedName>
    <definedName name="MTOT02.110.0014" localSheetId="0">'[13]MEMORIAL'!#REF!</definedName>
    <definedName name="MTOT02.110.0014">'[13]MEMORIAL'!#REF!</definedName>
    <definedName name="MTOT02.110.0054" localSheetId="0">'[13]MEMORIAL'!#REF!</definedName>
    <definedName name="MTOT02.110.0054">'[13]MEMORIAL'!#REF!</definedName>
    <definedName name="MTOT02.110.0066" localSheetId="0">'[13]MEMORIAL'!#REF!</definedName>
    <definedName name="MTOT02.110.0066">'[13]MEMORIAL'!#REF!</definedName>
    <definedName name="MTOT02.110.0094" localSheetId="0">'[13]MEMORIAL'!#REF!</definedName>
    <definedName name="MTOT02.110.0094">'[13]MEMORIAL'!#REF!</definedName>
    <definedName name="MTOT02.110.0106" localSheetId="0">'[13]MEMORIAL'!#REF!</definedName>
    <definedName name="MTOT02.110.0106">'[13]MEMORIAL'!#REF!</definedName>
    <definedName name="MTOT02.110.0110" localSheetId="0">'[13]MEMORIAL'!#REF!</definedName>
    <definedName name="MTOT02.110.0110">'[13]MEMORIAL'!#REF!</definedName>
    <definedName name="MTOT02.110.0134" localSheetId="0">'[13]MEMORIAL'!#REF!</definedName>
    <definedName name="MTOT02.110.0134">'[13]MEMORIAL'!#REF!</definedName>
    <definedName name="MTOT02.110.0146" localSheetId="0">'[13]MEMORIAL'!#REF!</definedName>
    <definedName name="MTOT02.110.0146">'[13]MEMORIAL'!#REF!</definedName>
    <definedName name="MTOT02.110.0150" localSheetId="0">'[13]MEMORIAL'!#REF!</definedName>
    <definedName name="MTOT02.110.0150">'[13]MEMORIAL'!#REF!</definedName>
    <definedName name="MTOT02.110.0610" localSheetId="0">'[13]MEMORIAL'!#REF!</definedName>
    <definedName name="MTOT02.110.0610">'[13]MEMORIAL'!#REF!</definedName>
    <definedName name="MTOT02.110.0620" localSheetId="0">'[13]MEMORIAL'!#REF!</definedName>
    <definedName name="MTOT02.110.0620">'[13]MEMORIAL'!#REF!</definedName>
    <definedName name="MTOT02.110.0734" localSheetId="0">'[13]MEMORIAL'!#REF!</definedName>
    <definedName name="MTOT02.110.0734">'[13]MEMORIAL'!#REF!</definedName>
    <definedName name="MTOT02.110.0738" localSheetId="0">'[13]MEMORIAL'!#REF!</definedName>
    <definedName name="MTOT02.110.0738">'[13]MEMORIAL'!#REF!</definedName>
    <definedName name="MTOT02.110.0750" localSheetId="0">'[13]MEMORIAL'!#REF!</definedName>
    <definedName name="MTOT02.110.0750">'[13]MEMORIAL'!#REF!</definedName>
    <definedName name="MTOT02.110.1014" localSheetId="0">'[13]MEMORIAL'!#REF!</definedName>
    <definedName name="MTOT02.110.1014">'[13]MEMORIAL'!#REF!</definedName>
    <definedName name="MTOT02.110.1020" localSheetId="0">'[13]MEMORIAL'!#REF!</definedName>
    <definedName name="MTOT02.110.1020">'[13]MEMORIAL'!#REF!</definedName>
    <definedName name="MTOT02.110.1164" localSheetId="0">'[13]MEMORIAL'!#REF!</definedName>
    <definedName name="MTOT02.110.1164">'[13]MEMORIAL'!#REF!</definedName>
    <definedName name="MTOT02.110.1166" localSheetId="0">'[13]MEMORIAL'!#REF!</definedName>
    <definedName name="MTOT02.110.1166">'[13]MEMORIAL'!#REF!</definedName>
    <definedName name="MTOT02.110.1420" localSheetId="0">'[13]MEMORIAL'!#REF!</definedName>
    <definedName name="MTOT02.110.1420">'[13]MEMORIAL'!#REF!</definedName>
    <definedName name="MTOT02.110.1426" localSheetId="0">'[13]MEMORIAL'!#REF!</definedName>
    <definedName name="MTOT02.110.1426">'[13]MEMORIAL'!#REF!</definedName>
    <definedName name="MTOT02.110.1654" localSheetId="0">'[13]MEMORIAL'!#REF!</definedName>
    <definedName name="MTOT02.110.1654">'[13]MEMORIAL'!#REF!</definedName>
    <definedName name="MTOT02.110.1880" localSheetId="0">'[13]MEMORIAL'!#REF!</definedName>
    <definedName name="MTOT02.110.1880">'[13]MEMORIAL'!#REF!</definedName>
    <definedName name="MTOT02.110.1974" localSheetId="0">'[13]MEMORIAL'!#REF!</definedName>
    <definedName name="MTOT02.110.1974">'[13]MEMORIAL'!#REF!</definedName>
    <definedName name="MTOT02.110.1996" localSheetId="0">'[13]MEMORIAL'!#REF!</definedName>
    <definedName name="MTOT02.110.1996">'[13]MEMORIAL'!#REF!</definedName>
    <definedName name="MTOT02.110.2012" localSheetId="0">'[13]MEMORIAL'!#REF!</definedName>
    <definedName name="MTOT02.110.2012">'[13]MEMORIAL'!#REF!</definedName>
    <definedName name="MTOT02.110.2016" localSheetId="0">'[13]MEMORIAL'!#REF!</definedName>
    <definedName name="MTOT02.110.2016">'[13]MEMORIAL'!#REF!</definedName>
    <definedName name="MTOT02.110.2024" localSheetId="0">'[13]MEMORIAL'!#REF!</definedName>
    <definedName name="MTOT02.110.2024">'[13]MEMORIAL'!#REF!</definedName>
    <definedName name="MTOT02.110.2026" localSheetId="0">'[13]MEMORIAL'!#REF!</definedName>
    <definedName name="MTOT02.110.2026">'[13]MEMORIAL'!#REF!</definedName>
    <definedName name="MTOT02.110.2310" localSheetId="0">'[13]MEMORIAL'!#REF!</definedName>
    <definedName name="MTOT02.110.2310">'[13]MEMORIAL'!#REF!</definedName>
    <definedName name="MTOT02.110.2480" localSheetId="0">'[13]MEMORIAL'!#REF!</definedName>
    <definedName name="MTOT02.110.2480">'[13]MEMORIAL'!#REF!</definedName>
    <definedName name="MTOT02.110.2798" localSheetId="0">'[13]MEMORIAL'!#REF!</definedName>
    <definedName name="MTOT02.110.2798">'[13]MEMORIAL'!#REF!</definedName>
    <definedName name="MTOT02.110.2806" localSheetId="0">'[13]MEMORIAL'!#REF!</definedName>
    <definedName name="MTOT02.110.2806">'[13]MEMORIAL'!#REF!</definedName>
    <definedName name="MTOT02.110.2868" localSheetId="0">'[13]MEMORIAL'!#REF!</definedName>
    <definedName name="MTOT02.110.2868">'[13]MEMORIAL'!#REF!</definedName>
    <definedName name="MTOT02.110.3856" localSheetId="0">'[13]MEMORIAL'!#REF!</definedName>
    <definedName name="MTOT02.110.3856">'[13]MEMORIAL'!#REF!</definedName>
    <definedName name="MTOT02.110.3857" localSheetId="0">'[13]MEMORIAL'!#REF!</definedName>
    <definedName name="MTOT02.110.3857">'[13]MEMORIAL'!#REF!</definedName>
    <definedName name="MTOT02.110.3908" localSheetId="0">'[13]MEMORIAL'!#REF!</definedName>
    <definedName name="MTOT02.110.3908">'[13]MEMORIAL'!#REF!</definedName>
    <definedName name="MTOT02.110.3926" localSheetId="0">'[13]MEMORIAL'!#REF!</definedName>
    <definedName name="MTOT02.110.3926">'[13]MEMORIAL'!#REF!</definedName>
    <definedName name="MTOT02.110.4288" localSheetId="0">'[13]MEMORIAL'!#REF!</definedName>
    <definedName name="MTOT02.110.4288">'[13]MEMORIAL'!#REF!</definedName>
    <definedName name="MTOT02.110.4296" localSheetId="0">'[13]MEMORIAL'!#REF!</definedName>
    <definedName name="MTOT02.110.4296">'[13]MEMORIAL'!#REF!</definedName>
    <definedName name="MTOT02.110.4308" localSheetId="0">'[13]MEMORIAL'!#REF!</definedName>
    <definedName name="MTOT02.110.4308">'[13]MEMORIAL'!#REF!</definedName>
    <definedName name="MTOT02.110.4312" localSheetId="0">'[13]MEMORIAL'!#REF!</definedName>
    <definedName name="MTOT02.110.4312">'[13]MEMORIAL'!#REF!</definedName>
    <definedName name="MTOT02.110.4320" localSheetId="0">'[13]MEMORIAL'!#REF!</definedName>
    <definedName name="MTOT02.110.4320">'[13]MEMORIAL'!#REF!</definedName>
    <definedName name="MTOT02.110.4780" localSheetId="0">'[13]MEMORIAL'!#REF!</definedName>
    <definedName name="MTOT02.110.4780">'[13]MEMORIAL'!#REF!</definedName>
    <definedName name="MTOT02.110.610" localSheetId="0">'[13]MEMORIAL'!#REF!</definedName>
    <definedName name="MTOT02.110.610">'[13]MEMORIAL'!#REF!</definedName>
    <definedName name="MTOT02.120.0050" localSheetId="0">'[13]MEMORIAL'!#REF!</definedName>
    <definedName name="MTOT02.120.0050">'[13]MEMORIAL'!#REF!</definedName>
    <definedName name="MTOT02.120.0060" localSheetId="0">'[13]MEMORIAL'!#REF!</definedName>
    <definedName name="MTOT02.120.0060">'[13]MEMORIAL'!#REF!</definedName>
    <definedName name="MTOT02.120.0140" localSheetId="0">'[13]MEMORIAL'!#REF!</definedName>
    <definedName name="MTOT02.120.0140">'[13]MEMORIAL'!#REF!</definedName>
    <definedName name="MTOT02.130.0070" localSheetId="0">'[13]MEMORIAL'!#REF!</definedName>
    <definedName name="MTOT02.130.0070">'[13]MEMORIAL'!#REF!</definedName>
    <definedName name="MTOT02.130.0080" localSheetId="0">'[13]MEMORIAL'!#REF!</definedName>
    <definedName name="MTOT02.130.0080">'[13]MEMORIAL'!#REF!</definedName>
    <definedName name="MTOT02.130.0100" localSheetId="0">'[13]MEMORIAL'!#REF!</definedName>
    <definedName name="MTOT02.130.0100">'[13]MEMORIAL'!#REF!</definedName>
    <definedName name="MTOT02.140.0030" localSheetId="0">'[13]MEMORIAL'!#REF!</definedName>
    <definedName name="MTOT02.140.0030">'[13]MEMORIAL'!#REF!</definedName>
    <definedName name="MTOT02.140.0080" localSheetId="0">'[13]MEMORIAL'!#REF!</definedName>
    <definedName name="MTOT02.140.0080">'[13]MEMORIAL'!#REF!</definedName>
    <definedName name="MTOT02.140.0090" localSheetId="0">'[13]MEMORIAL'!#REF!</definedName>
    <definedName name="MTOT02.140.0090">'[13]MEMORIAL'!#REF!</definedName>
    <definedName name="MTOT02.160.0010" localSheetId="0">'[13]MEMORIAL'!#REF!</definedName>
    <definedName name="MTOT02.160.0010">'[13]MEMORIAL'!#REF!</definedName>
    <definedName name="MTOT02.160.0110" localSheetId="0">'[13]MEMORIAL'!#REF!</definedName>
    <definedName name="MTOT02.160.0110">'[13]MEMORIAL'!#REF!</definedName>
    <definedName name="MTOT02.180.0010" localSheetId="0">'[13]MEMORIAL'!#REF!</definedName>
    <definedName name="MTOT02.180.0010">'[13]MEMORIAL'!#REF!</definedName>
    <definedName name="MTOT02.210.0020" localSheetId="0">'[13]MEMORIAL'!#REF!</definedName>
    <definedName name="MTOT02.210.0020">'[13]MEMORIAL'!#REF!</definedName>
    <definedName name="MTOT02.210.0030" localSheetId="0">'[13]MEMORIAL'!#REF!</definedName>
    <definedName name="MTOT02.210.0030">'[13]MEMORIAL'!#REF!</definedName>
    <definedName name="MTOT02.210.0090" localSheetId="0">'[13]MEMORIAL'!#REF!</definedName>
    <definedName name="MTOT02.210.0090">'[13]MEMORIAL'!#REF!</definedName>
    <definedName name="MTOT02.210.0110" localSheetId="0">'[13]MEMORIAL'!#REF!</definedName>
    <definedName name="MTOT02.210.0110">'[13]MEMORIAL'!#REF!</definedName>
    <definedName name="MTOT02.210.0290" localSheetId="0">'[14]MEMORIAL'!#REF!</definedName>
    <definedName name="MTOT02.210.0290">'[14]MEMORIAL'!#REF!</definedName>
    <definedName name="MTOT02.210.0310" localSheetId="0">'[13]MEMORIAL'!#REF!</definedName>
    <definedName name="MTOT02.210.0310">'[13]MEMORIAL'!#REF!</definedName>
    <definedName name="MTOT02.210.0340" localSheetId="0">'[13]MEMORIAL'!#REF!</definedName>
    <definedName name="MTOT02.210.0340">'[13]MEMORIAL'!#REF!</definedName>
    <definedName name="MTOT02.210.0350" localSheetId="0">'[13]MEMORIAL'!#REF!</definedName>
    <definedName name="MTOT02.210.0350">'[13]MEMORIAL'!#REF!</definedName>
    <definedName name="MTOT02.210.0360" localSheetId="0">'[13]MEMORIAL'!#REF!</definedName>
    <definedName name="MTOT02.210.0360">'[13]MEMORIAL'!#REF!</definedName>
    <definedName name="MTOT02.210.0370" localSheetId="0">'[13]MEMORIAL'!#REF!</definedName>
    <definedName name="MTOT02.210.0370">'[13]MEMORIAL'!#REF!</definedName>
    <definedName name="MTOT02.210.0380" localSheetId="0">'[13]MEMORIAL'!#REF!</definedName>
    <definedName name="MTOT02.210.0380">'[13]MEMORIAL'!#REF!</definedName>
    <definedName name="MTOT02.210.1609" localSheetId="0">'[14]MEMORIAL'!#REF!</definedName>
    <definedName name="MTOT02.210.1609">'[14]MEMORIAL'!#REF!</definedName>
    <definedName name="MTOT02.210.1620" localSheetId="0">'[13]MEMORIAL'!#REF!</definedName>
    <definedName name="MTOT02.210.1620">'[13]MEMORIAL'!#REF!</definedName>
    <definedName name="MTOT02.210.1625" localSheetId="0">'[13]MEMORIAL'!#REF!</definedName>
    <definedName name="MTOT02.210.1625">'[13]MEMORIAL'!#REF!</definedName>
    <definedName name="MTOT02.210.1635" localSheetId="0">'[13]MEMORIAL'!#REF!</definedName>
    <definedName name="MTOT02.210.1635">'[13]MEMORIAL'!#REF!</definedName>
    <definedName name="MTOT02.210.1637" localSheetId="0">'[13]MEMORIAL'!#REF!</definedName>
    <definedName name="MTOT02.210.1637">'[13]MEMORIAL'!#REF!</definedName>
    <definedName name="MTOT02.210.2930" localSheetId="0">'[14]MEMORIAL'!#REF!</definedName>
    <definedName name="MTOT02.210.2930">'[14]MEMORIAL'!#REF!</definedName>
    <definedName name="MTOT02.2140." localSheetId="0">'[13]MEMORIAL'!#REF!</definedName>
    <definedName name="MTOT02.2140.">'[13]MEMORIAL'!#REF!</definedName>
    <definedName name="MTOT03.020.0020" localSheetId="0">'[13]MEMORIAL'!#REF!</definedName>
    <definedName name="MTOT03.020.0020">'[13]MEMORIAL'!#REF!</definedName>
    <definedName name="MTOT05.150.0830" localSheetId="0">'[13]MEMORIAL'!#REF!</definedName>
    <definedName name="MTOT05.150.0830">'[13]MEMORIAL'!#REF!</definedName>
    <definedName name="MTOT05.150.0840" localSheetId="0">'[13]MEMORIAL'!#REF!</definedName>
    <definedName name="MTOT05.150.0840">'[13]MEMORIAL'!#REF!</definedName>
    <definedName name="MTOTCOTADO01" localSheetId="0">'[13]MEMORIAL'!#REF!</definedName>
    <definedName name="MTOTCOTADO01">'[13]MEMORIAL'!#REF!</definedName>
    <definedName name="MTOTCOTADO02" localSheetId="0">'[13]MEMORIAL'!#REF!</definedName>
    <definedName name="MTOTCOTADO02">'[13]MEMORIAL'!#REF!</definedName>
    <definedName name="MTOTCOTADO03" localSheetId="0">'[13]MEMORIAL'!#REF!</definedName>
    <definedName name="MTOTCOTADO03">'[13]MEMORIAL'!#REF!</definedName>
    <definedName name="MTOTCOTADO04" localSheetId="0">'[13]MEMORIAL'!#REF!</definedName>
    <definedName name="MTOTCOTADO04">'[13]MEMORIAL'!#REF!</definedName>
    <definedName name="MTOTCOTADO05" localSheetId="0">'[13]MEMORIAL'!#REF!</definedName>
    <definedName name="MTOTCOTADO05">'[13]MEMORIAL'!#REF!</definedName>
    <definedName name="MTOTCOTADO21" localSheetId="0">'[15]MEMORIAL'!#REF!</definedName>
    <definedName name="MTOTCOTADO21">'[15]MEMORIAL'!#REF!</definedName>
    <definedName name="MTOTVERBA" localSheetId="0">'[15]MEMORIAL'!#REF!</definedName>
    <definedName name="MTOTVERBA">'[15]MEMORIAL'!#REF!</definedName>
    <definedName name="NOME">#N/A</definedName>
    <definedName name="p" localSheetId="0">#REF!</definedName>
    <definedName name="p">#REF!</definedName>
    <definedName name="PARALELO" localSheetId="0">#REF!</definedName>
    <definedName name="PARALELO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RAH" localSheetId="0">#REF!</definedName>
    <definedName name="RAH">#REF!</definedName>
    <definedName name="RFV" localSheetId="0">'[3]MEMORIAL'!#REF!</definedName>
    <definedName name="RFV">'[3]MEMORIAL'!#REF!</definedName>
    <definedName name="rpa" localSheetId="0">#REF!</definedName>
    <definedName name="rpa">#REF!</definedName>
    <definedName name="rpb" localSheetId="0">#REF!</definedName>
    <definedName name="rpb">#REF!</definedName>
    <definedName name="rpp" localSheetId="0">#REF!</definedName>
    <definedName name="rpp">#REF!</definedName>
    <definedName name="SCOD02.010.0020" localSheetId="0">#REF!</definedName>
    <definedName name="SCOD02.010.0020">#REF!</definedName>
    <definedName name="SCOD02.010.0050" localSheetId="0">'[13]MEMORIAL'!#REF!</definedName>
    <definedName name="SCOD02.010.0050">'[13]MEMORIAL'!#REF!</definedName>
    <definedName name="SCOD02.010.0065" localSheetId="0">'[13]MEMORIAL'!#REF!</definedName>
    <definedName name="SCOD02.010.0065">'[13]MEMORIAL'!#REF!</definedName>
    <definedName name="SCOD02.010.0130" localSheetId="0">'[13]MEMORIAL'!#REF!</definedName>
    <definedName name="SCOD02.010.0130">'[13]MEMORIAL'!#REF!</definedName>
    <definedName name="SCOD03.010.0020" localSheetId="0">'[13]MEMORIAL'!#REF!</definedName>
    <definedName name="SCOD03.010.0020">'[13]MEMORIAL'!#REF!</definedName>
    <definedName name="SCOD03.010.0025" localSheetId="0">'[13]MEMORIAL'!#REF!</definedName>
    <definedName name="SCOD03.010.0025">'[13]MEMORIAL'!#REF!</definedName>
    <definedName name="SCOD03.010.0040" localSheetId="0">'[13]MEMORIAL'!#REF!</definedName>
    <definedName name="SCOD03.010.0040">'[13]MEMORIAL'!#REF!</definedName>
    <definedName name="SCOD03.010.0050" localSheetId="0">'[13]MEMORIAL'!#REF!</definedName>
    <definedName name="SCOD03.010.0050">'[13]MEMORIAL'!#REF!</definedName>
    <definedName name="SCOD03.010.0100" localSheetId="0">'[13]MEMORIAL'!#REF!</definedName>
    <definedName name="SCOD03.010.0100">'[13]MEMORIAL'!#REF!</definedName>
    <definedName name="SCOD03.010.0180" localSheetId="0">'[13]MEMORIAL'!#REF!</definedName>
    <definedName name="SCOD03.010.0180">'[13]MEMORIAL'!#REF!</definedName>
    <definedName name="SCOD03.010.0200" localSheetId="0">'[13]MEMORIAL'!#REF!</definedName>
    <definedName name="SCOD03.010.0200">'[13]MEMORIAL'!#REF!</definedName>
    <definedName name="SCOD04.010.0010" localSheetId="0">'[8]MEMORIAL'!#REF!</definedName>
    <definedName name="SCOD04.010.0010">'[8]MEMORIAL'!#REF!</definedName>
    <definedName name="SCOD04.010.0040" localSheetId="0">'[8]MEMORIAL'!#REF!</definedName>
    <definedName name="SCOD04.010.0040">'[8]MEMORIAL'!#REF!</definedName>
    <definedName name="SCOD04.010.0070" localSheetId="0">'[8]MEMORIAL'!#REF!</definedName>
    <definedName name="SCOD04.010.0070">'[8]MEMORIAL'!#REF!</definedName>
    <definedName name="SCOD04.010.0150" localSheetId="0">'[8]MEMORIAL'!#REF!</definedName>
    <definedName name="SCOD04.010.0150">'[8]MEMORIAL'!#REF!</definedName>
    <definedName name="SCOD04.010.0190" localSheetId="0">'[8]MEMORIAL'!#REF!</definedName>
    <definedName name="SCOD04.010.0190">'[8]MEMORIAL'!#REF!</definedName>
    <definedName name="SCOD04.010.0200" localSheetId="0">'[8]MEMORIAL'!#REF!</definedName>
    <definedName name="SCOD04.010.0200">'[8]MEMORIAL'!#REF!</definedName>
    <definedName name="SCOD04.010.0320" localSheetId="0">'[8]MEMORIAL'!#REF!</definedName>
    <definedName name="SCOD04.010.0320">'[8]MEMORIAL'!#REF!</definedName>
    <definedName name="SCOD04.010.0330" localSheetId="0">'[8]MEMORIAL'!#REF!</definedName>
    <definedName name="SCOD04.010.0330">'[8]MEMORIAL'!#REF!</definedName>
    <definedName name="SCOD04.010.0371" localSheetId="0">'[13]MEMORIAL'!#REF!</definedName>
    <definedName name="SCOD04.010.0371">'[13]MEMORIAL'!#REF!</definedName>
    <definedName name="SCOD04.010.0375" localSheetId="0">'[8]MEMORIAL'!#REF!</definedName>
    <definedName name="SCOD04.010.0375">'[8]MEMORIAL'!#REF!</definedName>
    <definedName name="SCOD04.010.0395" localSheetId="0">'[8]MEMORIAL'!#REF!</definedName>
    <definedName name="SCOD04.010.0395">'[8]MEMORIAL'!#REF!</definedName>
    <definedName name="SCOD04.010.0420" localSheetId="0">'[8]MEMORIAL'!#REF!</definedName>
    <definedName name="SCOD04.010.0420">'[8]MEMORIAL'!#REF!</definedName>
    <definedName name="SCOD04.010.0430" localSheetId="0">'[8]MEMORIAL'!#REF!</definedName>
    <definedName name="SCOD04.010.0430">'[8]MEMORIAL'!#REF!</definedName>
    <definedName name="SCOD05.010.0020" localSheetId="0">'[8]MEMORIAL'!#REF!</definedName>
    <definedName name="SCOD05.010.0020">'[8]MEMORIAL'!#REF!</definedName>
    <definedName name="SCOD08.010.0010" localSheetId="0">'[8]MEMORIAL'!#REF!</definedName>
    <definedName name="SCOD08.010.0010">'[8]MEMORIAL'!#REF!</definedName>
    <definedName name="SCOD08.010.0040" localSheetId="0">'[8]MEMORIAL'!#REF!</definedName>
    <definedName name="SCOD08.010.0040">'[8]MEMORIAL'!#REF!</definedName>
    <definedName name="SCOD08.010.0060" localSheetId="0">'[13]MEMORIAL'!#REF!</definedName>
    <definedName name="SCOD08.010.0060">'[13]MEMORIAL'!#REF!</definedName>
    <definedName name="SCOD08.010.0080" localSheetId="0">'[16]MEMORIAL'!#REF!</definedName>
    <definedName name="SCOD08.010.0080">'[16]MEMORIAL'!#REF!</definedName>
    <definedName name="SCOD08.010.0120" localSheetId="0">'[16]MEMORIAL'!#REF!</definedName>
    <definedName name="SCOD08.010.0120">'[16]MEMORIAL'!#REF!</definedName>
    <definedName name="SCOD08.010.0130" localSheetId="0">'[8]MEMORIAL'!#REF!</definedName>
    <definedName name="SCOD08.010.0130">'[8]MEMORIAL'!#REF!</definedName>
    <definedName name="SCOD08.010.0135" localSheetId="0">'[8]MEMORIAL'!#REF!</definedName>
    <definedName name="SCOD08.010.0135">'[8]MEMORIAL'!#REF!</definedName>
    <definedName name="SCOD08.010.0270" localSheetId="0">'[8]MEMORIAL'!#REF!</definedName>
    <definedName name="SCOD08.010.0270">'[8]MEMORIAL'!#REF!</definedName>
    <definedName name="SCOD09.010.0060" localSheetId="0">'[8]MEMORIAL'!#REF!</definedName>
    <definedName name="SCOD09.010.0060">'[8]MEMORIAL'!#REF!</definedName>
    <definedName name="SCOD09.010.0240" localSheetId="0">'[13]MEMORIAL'!#REF!</definedName>
    <definedName name="SCOD09.010.0240">'[13]MEMORIAL'!#REF!</definedName>
    <definedName name="SCOD09.010.0430" localSheetId="0">'[13]MEMORIAL'!#REF!</definedName>
    <definedName name="SCOD09.010.0430">'[13]MEMORIAL'!#REF!</definedName>
    <definedName name="SCOD09.010.0470" localSheetId="0">'[13]MEMORIAL'!#REF!</definedName>
    <definedName name="SCOD09.010.0470">'[13]MEMORIAL'!#REF!</definedName>
    <definedName name="SCOD09.010.0700" localSheetId="0">'[13]MEMORIAL'!#REF!</definedName>
    <definedName name="SCOD09.010.0700">'[13]MEMORIAL'!#REF!</definedName>
    <definedName name="SCOD10.010.0140" localSheetId="0">'[8]MEMORIAL'!#REF!</definedName>
    <definedName name="SCOD10.010.0140">'[8]MEMORIAL'!#REF!</definedName>
    <definedName name="SCOD10.010.0180" localSheetId="0">'[8]MEMORIAL'!#REF!</definedName>
    <definedName name="SCOD10.010.0180">'[8]MEMORIAL'!#REF!</definedName>
    <definedName name="SCOD10.010.0270" localSheetId="0">'[13]MEMORIAL'!#REF!</definedName>
    <definedName name="SCOD10.010.0270">'[13]MEMORIAL'!#REF!</definedName>
    <definedName name="SCOD10.010.0280" localSheetId="0">'[13]MEMORIAL'!#REF!</definedName>
    <definedName name="SCOD10.010.0280">'[13]MEMORIAL'!#REF!</definedName>
    <definedName name="SCOD10.010.0298" localSheetId="0">'[8]MEMORIAL'!#REF!</definedName>
    <definedName name="SCOD10.010.0298">'[8]MEMORIAL'!#REF!</definedName>
    <definedName name="SCOD10.010.0307" localSheetId="0">'[13]MEMORIAL'!#REF!</definedName>
    <definedName name="SCOD10.010.0307">'[13]MEMORIAL'!#REF!</definedName>
    <definedName name="SCOD10.010.0308" localSheetId="0">'[13]MEMORIAL'!#REF!</definedName>
    <definedName name="SCOD10.010.0308">'[13]MEMORIAL'!#REF!</definedName>
    <definedName name="SCOD10.010.0310" localSheetId="0">'[8]MEMORIAL'!#REF!</definedName>
    <definedName name="SCOD10.010.0310">'[8]MEMORIAL'!#REF!</definedName>
    <definedName name="SCOD10.010.0330" localSheetId="0">'[13]MEMORIAL'!#REF!</definedName>
    <definedName name="SCOD10.010.0330">'[13]MEMORIAL'!#REF!</definedName>
    <definedName name="SCOD10.010.0333" localSheetId="0">'[13]MEMORIAL'!#REF!</definedName>
    <definedName name="SCOD10.010.0333">'[13]MEMORIAL'!#REF!</definedName>
    <definedName name="SCOD10.010.0350" localSheetId="0">'[16]MEMORIAL'!#REF!</definedName>
    <definedName name="SCOD10.010.0350">'[16]MEMORIAL'!#REF!</definedName>
    <definedName name="SCOD10.010.0380" localSheetId="0">'[13]MEMORIAL'!#REF!</definedName>
    <definedName name="SCOD10.010.0380">'[13]MEMORIAL'!#REF!</definedName>
    <definedName name="SCOD10.010.0400" localSheetId="0">'[13]MEMORIAL'!#REF!</definedName>
    <definedName name="SCOD10.010.0400">'[13]MEMORIAL'!#REF!</definedName>
    <definedName name="SCOD10.010.0431" localSheetId="0">'[13]MEMORIAL'!#REF!</definedName>
    <definedName name="SCOD10.010.0431">'[13]MEMORIAL'!#REF!</definedName>
    <definedName name="SCOD10.010.1100" localSheetId="0">'[16]MEMORIAL'!#REF!</definedName>
    <definedName name="SCOD10.010.1100">'[16]MEMORIAL'!#REF!</definedName>
    <definedName name="SCOD10.010.1110" localSheetId="0">'[8]MEMORIAL'!#REF!</definedName>
    <definedName name="SCOD10.010.1110">'[8]MEMORIAL'!#REF!</definedName>
    <definedName name="SCOD12.010.0010" localSheetId="0">'[8]MEMORIAL'!#REF!</definedName>
    <definedName name="SCOD12.010.0010">'[8]MEMORIAL'!#REF!</definedName>
    <definedName name="SCOD12.010.0060" localSheetId="0">'[13]MEMORIAL'!#REF!</definedName>
    <definedName name="SCOD12.010.0060">'[13]MEMORIAL'!#REF!</definedName>
    <definedName name="SCOD12.010.0210" localSheetId="0">'[13]MEMORIAL'!#REF!</definedName>
    <definedName name="SCOD12.010.0210">'[13]MEMORIAL'!#REF!</definedName>
    <definedName name="SCOD12.010.0360" localSheetId="0">'[13]MEMORIAL'!#REF!</definedName>
    <definedName name="SCOD12.010.0360">'[13]MEMORIAL'!#REF!</definedName>
    <definedName name="SCOD12.010.0550" localSheetId="0">'[13]MEMORIAL'!#REF!</definedName>
    <definedName name="SCOD12.010.0550">'[13]MEMORIAL'!#REF!</definedName>
    <definedName name="SCOD13.010.0030" localSheetId="0">'[13]MEMORIAL'!#REF!</definedName>
    <definedName name="SCOD13.010.0030">'[13]MEMORIAL'!#REF!</definedName>
    <definedName name="SCOD13.010.0090" localSheetId="0">'[13]MEMORIAL'!#REF!</definedName>
    <definedName name="SCOD13.010.0090">'[13]MEMORIAL'!#REF!</definedName>
    <definedName name="SCOD13.010.0100" localSheetId="0">'[8]MEMORIAL'!#REF!</definedName>
    <definedName name="SCOD13.010.0100">'[8]MEMORIAL'!#REF!</definedName>
    <definedName name="SCOD13.010.0110" localSheetId="0">'[13]MEMORIAL'!#REF!</definedName>
    <definedName name="SCOD13.010.0110">'[13]MEMORIAL'!#REF!</definedName>
    <definedName name="SCOD13.010.1200" localSheetId="0">'[13]MEMORIAL'!#REF!</definedName>
    <definedName name="SCOD13.010.1200">'[13]MEMORIAL'!#REF!</definedName>
    <definedName name="SCOD15.010.0010" localSheetId="0">'[13]MEMORIAL'!#REF!</definedName>
    <definedName name="SCOD15.010.0010">'[13]MEMORIAL'!#REF!</definedName>
    <definedName name="SCOD15.010.0055" localSheetId="0">'[13]MEMORIAL'!#REF!</definedName>
    <definedName name="SCOD15.010.0055">'[13]MEMORIAL'!#REF!</definedName>
    <definedName name="SCOD15.010.0120" localSheetId="0">'[14]MEMORIAL'!#REF!</definedName>
    <definedName name="SCOD15.010.0120">'[14]MEMORIAL'!#REF!</definedName>
    <definedName name="SCOD15.010.0140" localSheetId="0">'[13]MEMORIAL'!#REF!</definedName>
    <definedName name="SCOD15.010.0140">'[13]MEMORIAL'!#REF!</definedName>
    <definedName name="SCOD15.010.0181" localSheetId="0">'[13]MEMORIAL'!#REF!</definedName>
    <definedName name="SCOD15.010.0181">'[13]MEMORIAL'!#REF!</definedName>
    <definedName name="SCOD15.010.0250" localSheetId="0">'[14]MEMORIAL'!#REF!</definedName>
    <definedName name="SCOD15.010.0250">'[14]MEMORIAL'!#REF!</definedName>
    <definedName name="SCOD15.010.0270" localSheetId="0">'[13]MEMORIAL'!#REF!</definedName>
    <definedName name="SCOD15.010.0270">'[13]MEMORIAL'!#REF!</definedName>
    <definedName name="SCOD15.010.0280" localSheetId="0">'[8]MEMORIAL'!#REF!</definedName>
    <definedName name="SCOD15.010.0280">'[8]MEMORIAL'!#REF!</definedName>
    <definedName name="SCOD15.010.0290" localSheetId="0">'[8]MEMORIAL'!#REF!</definedName>
    <definedName name="SCOD15.010.0290">'[8]MEMORIAL'!#REF!</definedName>
    <definedName name="SCOD16.010.0010" localSheetId="0">'[8]MEMORIAL'!#REF!</definedName>
    <definedName name="SCOD16.010.0010">'[8]MEMORIAL'!#REF!</definedName>
    <definedName name="SCOD16.010.0060" localSheetId="0">'[13]MEMORIAL'!#REF!</definedName>
    <definedName name="SCOD16.010.0060">'[13]MEMORIAL'!#REF!</definedName>
    <definedName name="SCOD16.010.0110" localSheetId="0">'[13]MEMORIAL'!#REF!</definedName>
    <definedName name="SCOD16.010.0110">'[13]MEMORIAL'!#REF!</definedName>
    <definedName name="SCOD16.010.0120" localSheetId="0">'[13]MEMORIAL'!#REF!</definedName>
    <definedName name="SCOD16.010.0120">'[13]MEMORIAL'!#REF!</definedName>
    <definedName name="SCOD16.010.0170" localSheetId="0">'[13]MEMORIAL'!#REF!</definedName>
    <definedName name="SCOD16.010.0170">'[13]MEMORIAL'!#REF!</definedName>
    <definedName name="SCOD17.010.0080" localSheetId="0">'[13]MEMORIAL'!#REF!</definedName>
    <definedName name="SCOD17.010.0080">'[13]MEMORIAL'!#REF!</definedName>
    <definedName name="SCOD17.010.0100" localSheetId="0">'[8]MEMORIAL'!#REF!</definedName>
    <definedName name="SCOD17.010.0100">'[8]MEMORIAL'!#REF!</definedName>
    <definedName name="SCOD17.010.0150" localSheetId="0">'[13]MEMORIAL'!#REF!</definedName>
    <definedName name="SCOD17.010.0150">'[13]MEMORIAL'!#REF!</definedName>
    <definedName name="SCOD17.010.0290" localSheetId="0">'[13]MEMORIAL'!#REF!</definedName>
    <definedName name="SCOD17.010.0290">'[13]MEMORIAL'!#REF!</definedName>
    <definedName name="SCOD17.010.0390" localSheetId="0">'[13]MEMORIAL'!#REF!</definedName>
    <definedName name="SCOD17.010.0390">'[13]MEMORIAL'!#REF!</definedName>
    <definedName name="SCOD17.010.0436" localSheetId="0">'[8]MEMORIAL'!#REF!</definedName>
    <definedName name="SCOD17.010.0436">'[8]MEMORIAL'!#REF!</definedName>
    <definedName name="SCOD17.010.0437" localSheetId="0">'[13]MEMORIAL'!#REF!</definedName>
    <definedName name="SCOD17.010.0437">'[13]MEMORIAL'!#REF!</definedName>
    <definedName name="SCOD17.010.0602" localSheetId="0">'[13]MEMORIAL'!#REF!</definedName>
    <definedName name="SCOD17.010.0602">'[13]MEMORIAL'!#REF!</definedName>
    <definedName name="SCODCOMPOSIÇÃO01" localSheetId="0">'[11]MEMORIAL'!#REF!</definedName>
    <definedName name="SCODCOMPOSIÇÃO01">'[11]MEMORIAL'!#REF!</definedName>
    <definedName name="SCODCOMPOSIÇÃO01A" localSheetId="0">'[15]MEMORIAL'!#REF!</definedName>
    <definedName name="SCODCOMPOSIÇÃO01A">'[15]MEMORIAL'!#REF!</definedName>
    <definedName name="SCODCOMPOSIÇÃO02" localSheetId="0">'[15]MEMORIAL'!#REF!</definedName>
    <definedName name="SCODCOMPOSIÇÃO02">'[15]MEMORIAL'!#REF!</definedName>
    <definedName name="SCODCOTADO01" localSheetId="0">'[8]MEMORIAL'!#REF!</definedName>
    <definedName name="SCODCOTADO01">'[8]MEMORIAL'!#REF!</definedName>
    <definedName name="SCODCOTADO02" localSheetId="0">'[8]MEMORIAL'!#REF!</definedName>
    <definedName name="SCODCOTADO02">'[8]MEMORIAL'!#REF!</definedName>
    <definedName name="SCODCOTADO03" localSheetId="0">'[8]MEMORIAL'!#REF!</definedName>
    <definedName name="SCODCOTADO03">'[8]MEMORIAL'!#REF!</definedName>
    <definedName name="SCODCOTADO04" localSheetId="0">'[8]MEMORIAL'!#REF!</definedName>
    <definedName name="SCODCOTADO04">'[8]MEMORIAL'!#REF!</definedName>
    <definedName name="SCODCOTADO05" localSheetId="0">'[8]MEMORIAL'!#REF!</definedName>
    <definedName name="SCODCOTADO05">'[8]MEMORIAL'!#REF!</definedName>
    <definedName name="SCODCOTADO06" localSheetId="0">'[8]MEMORIAL'!#REF!</definedName>
    <definedName name="SCODCOTADO06">'[8]MEMORIAL'!#REF!</definedName>
    <definedName name="SCODVERBA01" localSheetId="0">'[8]MEMORIAL'!#REF!</definedName>
    <definedName name="SCODVERBA01">'[8]MEMORIAL'!#REF!</definedName>
    <definedName name="SCOMPOS01" localSheetId="0">'[8]MEMORIAL'!#REF!</definedName>
    <definedName name="SCOMPOS01">'[8]MEMORIAL'!#REF!</definedName>
    <definedName name="serviço" localSheetId="0">#REF!</definedName>
    <definedName name="serviço">#REF!</definedName>
    <definedName name="STOT01.010.0020" localSheetId="0">'[8]MEMORIAL'!#REF!</definedName>
    <definedName name="STOT01.010.0020">'[8]MEMORIAL'!#REF!</definedName>
    <definedName name="STOT01.050.0040" localSheetId="0">'[8]MEMORIAL'!#REF!</definedName>
    <definedName name="STOT01.050.0040">'[8]MEMORIAL'!#REF!</definedName>
    <definedName name="STOT01.110.0010" localSheetId="0">'[8]MEMORIAL'!#REF!</definedName>
    <definedName name="STOT01.110.0010">'[8]MEMORIAL'!#REF!</definedName>
    <definedName name="STOT01.110.0295" localSheetId="0">'[8]MEMORIAL'!#REF!</definedName>
    <definedName name="STOT01.110.0295">'[8]MEMORIAL'!#REF!</definedName>
    <definedName name="STOT01.110.0720" localSheetId="0">'[8]MEMORIAL'!#REF!</definedName>
    <definedName name="STOT01.110.0720">'[8]MEMORIAL'!#REF!</definedName>
    <definedName name="STOT01.120.O22O" localSheetId="0">'[8]MEMORIAL'!#REF!</definedName>
    <definedName name="STOT01.120.O22O">'[8]MEMORIAL'!#REF!</definedName>
    <definedName name="STOT01.150.0130" localSheetId="0">'[8]MEMORIAL'!#REF!</definedName>
    <definedName name="STOT01.150.0130">'[8]MEMORIAL'!#REF!</definedName>
    <definedName name="STOT01.150.0190" localSheetId="0">'[8]MEMORIAL'!#REF!</definedName>
    <definedName name="STOT01.150.0190">'[8]MEMORIAL'!#REF!</definedName>
    <definedName name="STOT01.250.0020" localSheetId="0">'[8]MEMORIAL'!#REF!</definedName>
    <definedName name="STOT01.250.0020">'[8]MEMORIAL'!#REF!</definedName>
    <definedName name="STOT01.250.0040" localSheetId="0">'[8]MEMORIAL'!#REF!</definedName>
    <definedName name="STOT01.250.0040">'[8]MEMORIAL'!#REF!</definedName>
    <definedName name="STOT01.250.0340" localSheetId="0">'[8]MEMORIAL'!#REF!</definedName>
    <definedName name="STOT01.250.0340">'[8]MEMORIAL'!#REF!</definedName>
    <definedName name="STOT01.2500040" localSheetId="0">'[8]MEMORIAL'!#REF!</definedName>
    <definedName name="STOT01.2500040">'[8]MEMORIAL'!#REF!</definedName>
    <definedName name="STOT02.010.0020" localSheetId="0">'[8]MEMORIAL'!#REF!</definedName>
    <definedName name="STOT02.010.0020">'[8]MEMORIAL'!#REF!</definedName>
    <definedName name="STOT02.010.0030" localSheetId="0">'[8]MEMORIAL'!#REF!</definedName>
    <definedName name="STOT02.010.0030">'[8]MEMORIAL'!#REF!</definedName>
    <definedName name="STOT02.010.0050" localSheetId="0">'[17]MEMORIAL'!#REF!</definedName>
    <definedName name="STOT02.010.0050">'[17]MEMORIAL'!#REF!</definedName>
    <definedName name="STOT02.010.0060" localSheetId="0">'[8]MEMORIAL'!#REF!</definedName>
    <definedName name="STOT02.010.0060">'[8]MEMORIAL'!#REF!</definedName>
    <definedName name="STOT02.010.0065" localSheetId="0">'[8]MEMORIAL'!#REF!</definedName>
    <definedName name="STOT02.010.0065">'[8]MEMORIAL'!#REF!</definedName>
    <definedName name="STOT02.010.0080" localSheetId="0">'[8]MEMORIAL'!#REF!</definedName>
    <definedName name="STOT02.010.0080">'[8]MEMORIAL'!#REF!</definedName>
    <definedName name="STOT02.010.0090" localSheetId="0">'[8]MEMORIAL'!#REF!</definedName>
    <definedName name="STOT02.010.0090">'[8]MEMORIAL'!#REF!</definedName>
    <definedName name="STOT02.010.0130" localSheetId="0">'[17]MEMORIAL'!#REF!</definedName>
    <definedName name="STOT02.010.0130">'[17]MEMORIAL'!#REF!</definedName>
    <definedName name="STOT02.010.0140" localSheetId="0">'[8]MEMORIAL'!#REF!</definedName>
    <definedName name="STOT02.010.0140">'[8]MEMORIAL'!#REF!</definedName>
    <definedName name="STOT02.010.0150" localSheetId="0">'[8]MEMORIAL'!#REF!</definedName>
    <definedName name="STOT02.010.0150">'[8]MEMORIAL'!#REF!</definedName>
    <definedName name="STOT02.020.0020" localSheetId="0">'[8]MEMORIAL'!#REF!</definedName>
    <definedName name="STOT02.020.0020">'[8]MEMORIAL'!#REF!</definedName>
    <definedName name="STOT02.040.0320" localSheetId="0">'[8]MEMORIAL'!#REF!</definedName>
    <definedName name="STOT02.040.0320">'[8]MEMORIAL'!#REF!</definedName>
    <definedName name="STOT02.040.3910" localSheetId="0">'[8]MEMORIAL'!#REF!</definedName>
    <definedName name="STOT02.040.3910">'[8]MEMORIAL'!#REF!</definedName>
    <definedName name="STOT02.040.3930" localSheetId="0">'[8]MEMORIAL'!#REF!</definedName>
    <definedName name="STOT02.040.3930">'[8]MEMORIAL'!#REF!</definedName>
    <definedName name="STOT02.040.7438" localSheetId="0">'[8]MEMORIAL'!#REF!</definedName>
    <definedName name="STOT02.040.7438">'[8]MEMORIAL'!#REF!</definedName>
    <definedName name="STOT02.110.0136" localSheetId="0">'[8]MEMORIAL'!#REF!</definedName>
    <definedName name="STOT02.110.0136">'[8]MEMORIAL'!#REF!</definedName>
    <definedName name="STOT02.110.0736" localSheetId="0">'[8]MEMORIAL'!#REF!</definedName>
    <definedName name="STOT02.110.0736">'[8]MEMORIAL'!#REF!</definedName>
    <definedName name="STOT02.110.1866" localSheetId="0">'[8]MEMORIAL'!#REF!</definedName>
    <definedName name="STOT02.110.1866">'[8]MEMORIAL'!#REF!</definedName>
    <definedName name="STOT02.110.2021" localSheetId="0">'[8]MEMORIAL'!#REF!</definedName>
    <definedName name="STOT02.110.2021">'[8]MEMORIAL'!#REF!</definedName>
    <definedName name="STOT02.110.2070" localSheetId="0">'[8]MEMORIAL'!#REF!</definedName>
    <definedName name="STOT02.110.2070">'[8]MEMORIAL'!#REF!</definedName>
    <definedName name="STOT02.110.2284" localSheetId="0">'[8]MEMORIAL'!#REF!</definedName>
    <definedName name="STOT02.110.2284">'[8]MEMORIAL'!#REF!</definedName>
    <definedName name="STOT02.110.2758" localSheetId="0">'[8]MEMORIAL'!#REF!</definedName>
    <definedName name="STOT02.110.2758">'[8]MEMORIAL'!#REF!</definedName>
    <definedName name="STOT02.110.3862" localSheetId="0">'[8]MEMORIAL'!#REF!</definedName>
    <definedName name="STOT02.110.3862">'[8]MEMORIAL'!#REF!</definedName>
    <definedName name="STOT02.110.3868" localSheetId="0">'[8]MEMORIAL'!#REF!</definedName>
    <definedName name="STOT02.110.3868">'[8]MEMORIAL'!#REF!</definedName>
    <definedName name="STOT02.110.3926" localSheetId="0">'[8]MEMORIAL'!#REF!</definedName>
    <definedName name="STOT02.110.3926">'[8]MEMORIAL'!#REF!</definedName>
    <definedName name="STOT02.110.4292" localSheetId="0">'[8]MEMORIAL'!#REF!</definedName>
    <definedName name="STOT02.110.4292">'[8]MEMORIAL'!#REF!</definedName>
    <definedName name="STOT02.110.4760" localSheetId="0">'[8]MEMORIAL'!#REF!</definedName>
    <definedName name="STOT02.110.4760">'[8]MEMORIAL'!#REF!</definedName>
    <definedName name="STOT02.120.0010" localSheetId="0">'[8]MEMORIAL'!#REF!</definedName>
    <definedName name="STOT02.120.0010">'[8]MEMORIAL'!#REF!</definedName>
    <definedName name="STOT02.120.0040" localSheetId="0">'[8]MEMORIAL'!#REF!</definedName>
    <definedName name="STOT02.120.0040">'[8]MEMORIAL'!#REF!</definedName>
    <definedName name="STOT02.140.0040" localSheetId="0">'[8]MEMORIAL'!#REF!</definedName>
    <definedName name="STOT02.140.0040">'[8]MEMORIAL'!#REF!</definedName>
    <definedName name="STOT02.160.0010" localSheetId="0">'[8]MEMORIAL'!#REF!</definedName>
    <definedName name="STOT02.160.0010">'[8]MEMORIAL'!#REF!</definedName>
    <definedName name="STOT02.160.0075" localSheetId="0">'[8]MEMORIAL'!#REF!</definedName>
    <definedName name="STOT02.160.0075">'[8]MEMORIAL'!#REF!</definedName>
    <definedName name="STOT02.210.0030" localSheetId="0">'[8]MEMORIAL'!#REF!</definedName>
    <definedName name="STOT02.210.0030">'[8]MEMORIAL'!#REF!</definedName>
    <definedName name="STOT02.210.0110" localSheetId="0">'[8]MEMORIAL'!#REF!</definedName>
    <definedName name="STOT02.210.0110">'[8]MEMORIAL'!#REF!</definedName>
    <definedName name="STOT02.210.0290" localSheetId="0">'[8]MEMORIAL'!#REF!</definedName>
    <definedName name="STOT02.210.0290">'[8]MEMORIAL'!#REF!</definedName>
    <definedName name="STOT02.210.0320" localSheetId="0">'[8]MEMORIAL'!#REF!</definedName>
    <definedName name="STOT02.210.0320">'[8]MEMORIAL'!#REF!</definedName>
    <definedName name="STOT03.010.0020" localSheetId="0">'[8]MEMORIAL'!#REF!</definedName>
    <definedName name="STOT03.010.0020">'[8]MEMORIAL'!#REF!</definedName>
    <definedName name="STOT03.010.0025" localSheetId="0">'[8]MEMORIAL'!#REF!</definedName>
    <definedName name="STOT03.010.0025">'[8]MEMORIAL'!#REF!</definedName>
    <definedName name="STOT03.010.0040" localSheetId="0">'[13]MEMORIAL'!#REF!</definedName>
    <definedName name="STOT03.010.0040">'[13]MEMORIAL'!#REF!</definedName>
    <definedName name="STOT03.010.0050" localSheetId="0">'[13]MEMORIAL'!#REF!</definedName>
    <definedName name="STOT03.010.0050">'[13]MEMORIAL'!#REF!</definedName>
    <definedName name="STOT03.010.0100" localSheetId="0">'[17]MEMORIAL'!#REF!</definedName>
    <definedName name="STOT03.010.0100">'[17]MEMORIAL'!#REF!</definedName>
    <definedName name="STOT03.010.0140" localSheetId="0">'[8]MEMORIAL'!#REF!</definedName>
    <definedName name="STOT03.010.0140">'[8]MEMORIAL'!#REF!</definedName>
    <definedName name="STOT03.010.0160" localSheetId="0">'[8]MEMORIAL'!#REF!</definedName>
    <definedName name="STOT03.010.0160">'[8]MEMORIAL'!#REF!</definedName>
    <definedName name="STOT03.010.0170" localSheetId="0">'[8]MEMORIAL'!#REF!</definedName>
    <definedName name="STOT03.010.0170">'[8]MEMORIAL'!#REF!</definedName>
    <definedName name="STOT03.010.0180" localSheetId="0">'[8]MEMORIAL'!#REF!</definedName>
    <definedName name="STOT03.010.0180">'[8]MEMORIAL'!#REF!</definedName>
    <definedName name="STOT03.010.0190" localSheetId="0">'[8]MEMORIAL'!#REF!</definedName>
    <definedName name="STOT03.010.0190">'[8]MEMORIAL'!#REF!</definedName>
    <definedName name="STOT03.010.0200" localSheetId="0">'[8]MEMORIAL'!#REF!</definedName>
    <definedName name="STOT03.010.0200">'[8]MEMORIAL'!#REF!</definedName>
    <definedName name="STOT04.010.0010" localSheetId="0">'[8]MEMORIAL'!#REF!</definedName>
    <definedName name="STOT04.010.0010">'[8]MEMORIAL'!#REF!</definedName>
    <definedName name="STOT04.010.0040" localSheetId="0">'[8]MEMORIAL'!#REF!</definedName>
    <definedName name="STOT04.010.0040">'[8]MEMORIAL'!#REF!</definedName>
    <definedName name="STOT04.010.0070" localSheetId="0">'[8]MEMORIAL'!#REF!</definedName>
    <definedName name="STOT04.010.0070">'[8]MEMORIAL'!#REF!</definedName>
    <definedName name="STOT04.010.0150" localSheetId="0">'[8]MEMORIAL'!#REF!</definedName>
    <definedName name="STOT04.010.0150">'[8]MEMORIAL'!#REF!</definedName>
    <definedName name="STOT04.010.0190" localSheetId="0">'[8]MEMORIAL'!#REF!</definedName>
    <definedName name="STOT04.010.0190">'[8]MEMORIAL'!#REF!</definedName>
    <definedName name="STOT04.010.0200" localSheetId="0">'[8]MEMORIAL'!#REF!</definedName>
    <definedName name="STOT04.010.0200">'[8]MEMORIAL'!#REF!</definedName>
    <definedName name="STOT04.010.0290" localSheetId="0">'[18]MEMORIAL'!#REF!</definedName>
    <definedName name="STOT04.010.0290">'[18]MEMORIAL'!#REF!</definedName>
    <definedName name="STOT04.010.0320" localSheetId="0">'[8]MEMORIAL'!#REF!</definedName>
    <definedName name="STOT04.010.0320">'[8]MEMORIAL'!#REF!</definedName>
    <definedName name="STOT04.010.0330" localSheetId="0">'[8]MEMORIAL'!#REF!</definedName>
    <definedName name="STOT04.010.0330">'[8]MEMORIAL'!#REF!</definedName>
    <definedName name="STOT04.010.0371" localSheetId="0">'[13]MEMORIAL'!#REF!</definedName>
    <definedName name="STOT04.010.0371">'[13]MEMORIAL'!#REF!</definedName>
    <definedName name="STOT04.010.0375" localSheetId="0">'[8]MEMORIAL'!#REF!</definedName>
    <definedName name="STOT04.010.0375">'[8]MEMORIAL'!#REF!</definedName>
    <definedName name="STOT04.010.0395" localSheetId="0">'[8]MEMORIAL'!#REF!</definedName>
    <definedName name="STOT04.010.0395">'[8]MEMORIAL'!#REF!</definedName>
    <definedName name="STOT04.010.0420" localSheetId="0">'[8]MEMORIAL'!#REF!</definedName>
    <definedName name="STOT04.010.0420">'[8]MEMORIAL'!#REF!</definedName>
    <definedName name="STOT04.010.0430" localSheetId="0">'[8]MEMORIAL'!#REF!</definedName>
    <definedName name="STOT04.010.0430">'[8]MEMORIAL'!#REF!</definedName>
    <definedName name="STOT05.010.0020" localSheetId="0">'[8]MEMORIAL'!#REF!</definedName>
    <definedName name="STOT05.010.0020">'[8]MEMORIAL'!#REF!</definedName>
    <definedName name="STOT05.110.0005" localSheetId="0">'[8]MEMORIAL'!#REF!</definedName>
    <definedName name="STOT05.110.0005">'[8]MEMORIAL'!#REF!</definedName>
    <definedName name="STOT05.110.0420" localSheetId="0">'[8]MEMORIAL'!#REF!</definedName>
    <definedName name="STOT05.110.0420">'[8]MEMORIAL'!#REF!</definedName>
    <definedName name="STOT05.110.1300" localSheetId="0">'[8]MEMORIAL'!#REF!</definedName>
    <definedName name="STOT05.110.1300">'[8]MEMORIAL'!#REF!</definedName>
    <definedName name="STOT05.110.1565" localSheetId="0">'[8]MEMORIAL'!#REF!</definedName>
    <definedName name="STOT05.110.1565">'[8]MEMORIAL'!#REF!</definedName>
    <definedName name="STOT05.110.1590" localSheetId="0">'[8]MEMORIAL'!#REF!</definedName>
    <definedName name="STOT05.110.1590">'[8]MEMORIAL'!#REF!</definedName>
    <definedName name="STOT05.110.1620" localSheetId="0">'[8]MEMORIAL'!#REF!</definedName>
    <definedName name="STOT05.110.1620">'[8]MEMORIAL'!#REF!</definedName>
    <definedName name="STOT05.120.0060" localSheetId="0">'[8]MEMORIAL'!#REF!</definedName>
    <definedName name="STOT05.120.0060">'[8]MEMORIAL'!#REF!</definedName>
    <definedName name="STOT06.010.0010" localSheetId="0">'[8]MEMORIAL'!#REF!</definedName>
    <definedName name="STOT06.010.0010">'[8]MEMORIAL'!#REF!</definedName>
    <definedName name="STOT08.010.0010" localSheetId="0">'[8]MEMORIAL'!#REF!</definedName>
    <definedName name="STOT08.010.0010">'[8]MEMORIAL'!#REF!</definedName>
    <definedName name="STOT08.010.0040" localSheetId="0">'[8]MEMORIAL'!#REF!</definedName>
    <definedName name="STOT08.010.0040">'[8]MEMORIAL'!#REF!</definedName>
    <definedName name="STOT08.010.0060" localSheetId="0">'[13]MEMORIAL'!#REF!</definedName>
    <definedName name="STOT08.010.0060">'[13]MEMORIAL'!#REF!</definedName>
    <definedName name="STOT08.010.0080" localSheetId="0">'[17]MEMORIAL'!#REF!</definedName>
    <definedName name="STOT08.010.0080">'[17]MEMORIAL'!#REF!</definedName>
    <definedName name="STOT08.010.0120" localSheetId="0">'[8]MEMORIAL'!#REF!</definedName>
    <definedName name="STOT08.010.0120">'[8]MEMORIAL'!#REF!</definedName>
    <definedName name="STOT08.010.0130" localSheetId="0">'[8]MEMORIAL'!#REF!</definedName>
    <definedName name="STOT08.010.0130">'[8]MEMORIAL'!#REF!</definedName>
    <definedName name="STOT08.010.0135" localSheetId="0">'[8]MEMORIAL'!#REF!</definedName>
    <definedName name="STOT08.010.0135">'[8]MEMORIAL'!#REF!</definedName>
    <definedName name="STOT08.010.0180" localSheetId="0">'[16]MEMORIAL'!#REF!</definedName>
    <definedName name="STOT08.010.0180">'[16]MEMORIAL'!#REF!</definedName>
    <definedName name="STOT08.010.0190" localSheetId="0">'[8]MEMORIAL'!#REF!</definedName>
    <definedName name="STOT08.010.0190">'[8]MEMORIAL'!#REF!</definedName>
    <definedName name="STOT08.010.0270" localSheetId="0">'[8]MEMORIAL'!#REF!</definedName>
    <definedName name="STOT08.010.0270">'[8]MEMORIAL'!#REF!</definedName>
    <definedName name="STOT080.010.0350" localSheetId="0">'[8]MEMORIAL'!#REF!</definedName>
    <definedName name="STOT080.010.0350">'[8]MEMORIAL'!#REF!</definedName>
    <definedName name="STOT09.010.0060" localSheetId="0">'[8]MEMORIAL'!#REF!</definedName>
    <definedName name="STOT09.010.0060">'[8]MEMORIAL'!#REF!</definedName>
    <definedName name="STOT09.010.0070" localSheetId="0">'[8]MEMORIAL'!#REF!</definedName>
    <definedName name="STOT09.010.0070">'[8]MEMORIAL'!#REF!</definedName>
    <definedName name="STOT09.010.0240" localSheetId="0">'[8]MEMORIAL'!#REF!</definedName>
    <definedName name="STOT09.010.0240">'[8]MEMORIAL'!#REF!</definedName>
    <definedName name="STOT09.010.0380" localSheetId="0">'[8]MEMORIAL'!#REF!</definedName>
    <definedName name="STOT09.010.0380">'[8]MEMORIAL'!#REF!</definedName>
    <definedName name="STOT09.010.0430" localSheetId="0">'[8]MEMORIAL'!#REF!</definedName>
    <definedName name="STOT09.010.0430">'[8]MEMORIAL'!#REF!</definedName>
    <definedName name="STOT09.010.0470" localSheetId="0">'[8]MEMORIAL'!#REF!</definedName>
    <definedName name="STOT09.010.0470">'[8]MEMORIAL'!#REF!</definedName>
    <definedName name="STOT09.010.0700" localSheetId="0">'[8]MEMORIAL'!#REF!</definedName>
    <definedName name="STOT09.010.0700">'[8]MEMORIAL'!#REF!</definedName>
    <definedName name="STOT10.010.0140" localSheetId="0">'[8]MEMORIAL'!#REF!</definedName>
    <definedName name="STOT10.010.0140">'[8]MEMORIAL'!#REF!</definedName>
    <definedName name="STOT10.010.0150" localSheetId="0">'[8]MEMORIAL'!#REF!</definedName>
    <definedName name="STOT10.010.0150">'[8]MEMORIAL'!#REF!</definedName>
    <definedName name="STOT10.010.0180" localSheetId="0">'[8]MEMORIAL'!#REF!</definedName>
    <definedName name="STOT10.010.0180">'[8]MEMORIAL'!#REF!</definedName>
    <definedName name="STOT10.010.0270" localSheetId="0">'[13]MEMORIAL'!#REF!</definedName>
    <definedName name="STOT10.010.0270">'[13]MEMORIAL'!#REF!</definedName>
    <definedName name="STOT10.010.0280" localSheetId="0">'[8]MEMORIAL'!#REF!</definedName>
    <definedName name="STOT10.010.0280">'[8]MEMORIAL'!#REF!</definedName>
    <definedName name="STOT10.010.0290" localSheetId="0">'[8]MEMORIAL'!#REF!</definedName>
    <definedName name="STOT10.010.0290">'[8]MEMORIAL'!#REF!</definedName>
    <definedName name="STOT10.010.0298" localSheetId="0">'[8]MEMORIAL'!#REF!</definedName>
    <definedName name="STOT10.010.0298">'[8]MEMORIAL'!#REF!</definedName>
    <definedName name="STOT10.010.0307" localSheetId="0">'[8]MEMORIAL'!#REF!</definedName>
    <definedName name="STOT10.010.0307">'[8]MEMORIAL'!#REF!</definedName>
    <definedName name="STOT10.010.0308" localSheetId="0">'[8]MEMORIAL'!#REF!</definedName>
    <definedName name="STOT10.010.0308">'[8]MEMORIAL'!#REF!</definedName>
    <definedName name="STOT10.010.0310" localSheetId="0">'[8]MEMORIAL'!#REF!</definedName>
    <definedName name="STOT10.010.0310">'[8]MEMORIAL'!#REF!</definedName>
    <definedName name="STOT10.010.0330" localSheetId="0">'[8]MEMORIAL'!#REF!</definedName>
    <definedName name="STOT10.010.0330">'[8]MEMORIAL'!#REF!</definedName>
    <definedName name="STOT10.010.0333" localSheetId="0">'[8]MEMORIAL'!#REF!</definedName>
    <definedName name="STOT10.010.0333">'[8]MEMORIAL'!#REF!</definedName>
    <definedName name="STOT10.010.0350" localSheetId="0">'[8]MEMORIAL'!#REF!</definedName>
    <definedName name="STOT10.010.0350">'[8]MEMORIAL'!#REF!</definedName>
    <definedName name="STOT10.010.0380" localSheetId="0">'[8]MEMORIAL'!#REF!</definedName>
    <definedName name="STOT10.010.0380">'[8]MEMORIAL'!#REF!</definedName>
    <definedName name="STOT10.010.0400" localSheetId="0">'[8]MEMORIAL'!#REF!</definedName>
    <definedName name="STOT10.010.0400">'[8]MEMORIAL'!#REF!</definedName>
    <definedName name="STOT10.010.0431" localSheetId="0">'[8]MEMORIAL'!#REF!</definedName>
    <definedName name="STOT10.010.0431">'[8]MEMORIAL'!#REF!</definedName>
    <definedName name="STOT10.010.1100" localSheetId="0">'[8]MEMORIAL'!#REF!</definedName>
    <definedName name="STOT10.010.1100">'[8]MEMORIAL'!#REF!</definedName>
    <definedName name="STOT10.010.1110" localSheetId="0">'[8]MEMORIAL'!#REF!</definedName>
    <definedName name="STOT10.010.1110">'[8]MEMORIAL'!#REF!</definedName>
    <definedName name="STOT12.010.0010" localSheetId="0">'[8]MEMORIAL'!#REF!</definedName>
    <definedName name="STOT12.010.0010">'[8]MEMORIAL'!#REF!</definedName>
    <definedName name="STOT12.010.0050" localSheetId="0">'[8]MEMORIAL'!#REF!</definedName>
    <definedName name="STOT12.010.0050">'[8]MEMORIAL'!#REF!</definedName>
    <definedName name="STOT12.010.0060" localSheetId="0">'[8]MEMORIAL'!#REF!</definedName>
    <definedName name="STOT12.010.0060">'[8]MEMORIAL'!#REF!</definedName>
    <definedName name="STOT12.010.0210" localSheetId="0">'[8]MEMORIAL'!#REF!</definedName>
    <definedName name="STOT12.010.0210">'[8]MEMORIAL'!#REF!</definedName>
    <definedName name="STOT12.010.0300" localSheetId="0">'[8]MEMORIAL'!#REF!</definedName>
    <definedName name="STOT12.010.0300">'[8]MEMORIAL'!#REF!</definedName>
    <definedName name="STOT12.010.0340" localSheetId="0">'[8]MEMORIAL'!#REF!</definedName>
    <definedName name="STOT12.010.0340">'[8]MEMORIAL'!#REF!</definedName>
    <definedName name="STOT12.010.0360" localSheetId="0">'[8]MEMORIAL'!#REF!</definedName>
    <definedName name="STOT12.010.0360">'[8]MEMORIAL'!#REF!</definedName>
    <definedName name="STOT12.010.0550" localSheetId="0">'[8]MEMORIAL'!#REF!</definedName>
    <definedName name="STOT12.010.0550">'[8]MEMORIAL'!#REF!</definedName>
    <definedName name="STOT13.010.0030" localSheetId="0">'[13]MEMORIAL'!#REF!</definedName>
    <definedName name="STOT13.010.0030">'[13]MEMORIAL'!#REF!</definedName>
    <definedName name="STOT13.010.0040" localSheetId="0">'[8]MEMORIAL'!#REF!</definedName>
    <definedName name="STOT13.010.0040">'[8]MEMORIAL'!#REF!</definedName>
    <definedName name="STOT13.010.0090" localSheetId="0">'[8]MEMORIAL'!#REF!</definedName>
    <definedName name="STOT13.010.0090">'[8]MEMORIAL'!#REF!</definedName>
    <definedName name="STOT13.010.0100" localSheetId="0">'[8]MEMORIAL'!#REF!</definedName>
    <definedName name="STOT13.010.0100">'[8]MEMORIAL'!#REF!</definedName>
    <definedName name="STOT13.010.0110" localSheetId="0">'[8]MEMORIAL'!#REF!</definedName>
    <definedName name="STOT13.010.0110">'[8]MEMORIAL'!#REF!</definedName>
    <definedName name="STOT13.010.0350" localSheetId="0">'[8]MEMORIAL'!#REF!</definedName>
    <definedName name="STOT13.010.0350">'[8]MEMORIAL'!#REF!</definedName>
    <definedName name="STOT13.010.0360" localSheetId="0">'[8]MEMORIAL'!#REF!</definedName>
    <definedName name="STOT13.010.0360">'[8]MEMORIAL'!#REF!</definedName>
    <definedName name="STOT13.010.0380" localSheetId="0">'[8]MEMORIAL'!#REF!</definedName>
    <definedName name="STOT13.010.0380">'[8]MEMORIAL'!#REF!</definedName>
    <definedName name="STOT13.010.0410" localSheetId="0">'[8]MEMORIAL'!#REF!</definedName>
    <definedName name="STOT13.010.0410">'[8]MEMORIAL'!#REF!</definedName>
    <definedName name="STOT13.010.0860" localSheetId="0">'[8]MEMORIAL'!#REF!</definedName>
    <definedName name="STOT13.010.0860">'[8]MEMORIAL'!#REF!</definedName>
    <definedName name="STOT13.010.0880" localSheetId="0">'[8]MEMORIAL'!#REF!</definedName>
    <definedName name="STOT13.010.0880">'[8]MEMORIAL'!#REF!</definedName>
    <definedName name="STOT13.010.1200" localSheetId="0">'[8]MEMORIAL'!#REF!</definedName>
    <definedName name="STOT13.010.1200">'[8]MEMORIAL'!#REF!</definedName>
    <definedName name="STOT15.010.0010" localSheetId="0">'[13]MEMORIAL'!#REF!</definedName>
    <definedName name="STOT15.010.0010">'[13]MEMORIAL'!#REF!</definedName>
    <definedName name="STOT15.010.0040" localSheetId="0">'[18]MEMORIAL'!#REF!</definedName>
    <definedName name="STOT15.010.0040">'[18]MEMORIAL'!#REF!</definedName>
    <definedName name="STOT15.010.0055" localSheetId="0">'[13]MEMORIAL'!#REF!</definedName>
    <definedName name="STOT15.010.0055">'[13]MEMORIAL'!#REF!</definedName>
    <definedName name="STOT15.010.0120" localSheetId="0">'[14]MEMORIAL'!#REF!</definedName>
    <definedName name="STOT15.010.0120">'[14]MEMORIAL'!#REF!</definedName>
    <definedName name="STOT15.010.0140" localSheetId="0">'[13]MEMORIAL'!#REF!</definedName>
    <definedName name="STOT15.010.0140">'[13]MEMORIAL'!#REF!</definedName>
    <definedName name="STOT15.010.0181" localSheetId="0">'[13]MEMORIAL'!#REF!</definedName>
    <definedName name="STOT15.010.0181">'[13]MEMORIAL'!#REF!</definedName>
    <definedName name="STOT15.010.0250" localSheetId="0">'[14]MEMORIAL'!#REF!</definedName>
    <definedName name="STOT15.010.0250">'[14]MEMORIAL'!#REF!</definedName>
    <definedName name="STOT15.010.0270" localSheetId="0">'[8]MEMORIAL'!#REF!</definedName>
    <definedName name="STOT15.010.0270">'[8]MEMORIAL'!#REF!</definedName>
    <definedName name="STOT15.010.0280" localSheetId="0">'[8]MEMORIAL'!#REF!</definedName>
    <definedName name="STOT15.010.0280">'[8]MEMORIAL'!#REF!</definedName>
    <definedName name="STOT15.010.0290" localSheetId="0">'[8]MEMORIAL'!#REF!</definedName>
    <definedName name="STOT15.010.0290">'[8]MEMORIAL'!#REF!</definedName>
    <definedName name="STOT16.010.0010" localSheetId="0">'[8]MEMORIAL'!#REF!</definedName>
    <definedName name="STOT16.010.0010">'[8]MEMORIAL'!#REF!</definedName>
    <definedName name="STOT16.010.0060" localSheetId="0">'[8]MEMORIAL'!#REF!</definedName>
    <definedName name="STOT16.010.0060">'[8]MEMORIAL'!#REF!</definedName>
    <definedName name="STOT16.010.0110" localSheetId="0">'[8]MEMORIAL'!#REF!</definedName>
    <definedName name="STOT16.010.0110">'[8]MEMORIAL'!#REF!</definedName>
    <definedName name="STOT16.010.0120" localSheetId="0">'[8]MEMORIAL'!#REF!</definedName>
    <definedName name="STOT16.010.0120">'[8]MEMORIAL'!#REF!</definedName>
    <definedName name="STOT16.010.0150" localSheetId="0">'[8]MEMORIAL'!#REF!</definedName>
    <definedName name="STOT16.010.0150">'[8]MEMORIAL'!#REF!</definedName>
    <definedName name="STOT16.010.0170" localSheetId="0">'[8]MEMORIAL'!#REF!</definedName>
    <definedName name="STOT16.010.0170">'[8]MEMORIAL'!#REF!</definedName>
    <definedName name="STOT17.010.0080" localSheetId="0">'[8]MEMORIAL'!#REF!</definedName>
    <definedName name="STOT17.010.0080">'[8]MEMORIAL'!#REF!</definedName>
    <definedName name="STOT17.010.0100" localSheetId="0">'[8]MEMORIAL'!#REF!</definedName>
    <definedName name="STOT17.010.0100">'[8]MEMORIAL'!#REF!</definedName>
    <definedName name="STOT17.010.0120" localSheetId="0">'[8]MEMORIAL'!#REF!</definedName>
    <definedName name="STOT17.010.0120">'[8]MEMORIAL'!#REF!</definedName>
    <definedName name="STOT17.010.0150" localSheetId="0">'[8]MEMORIAL'!#REF!</definedName>
    <definedName name="STOT17.010.0150">'[8]MEMORIAL'!#REF!</definedName>
    <definedName name="STOT17.010.0290" localSheetId="0">'[8]MEMORIAL'!#REF!</definedName>
    <definedName name="STOT17.010.0290">'[8]MEMORIAL'!#REF!</definedName>
    <definedName name="STOT17.010.0350" localSheetId="0">'[8]MEMORIAL'!#REF!</definedName>
    <definedName name="STOT17.010.0350">'[8]MEMORIAL'!#REF!</definedName>
    <definedName name="STOT17.010.0390" localSheetId="0">'[13]MEMORIAL'!#REF!</definedName>
    <definedName name="STOT17.010.0390">'[13]MEMORIAL'!#REF!</definedName>
    <definedName name="STOT17.010.0437" localSheetId="0">'[13]MEMORIAL'!#REF!</definedName>
    <definedName name="STOT17.010.0437">'[13]MEMORIAL'!#REF!</definedName>
    <definedName name="STOT17.010.0602" localSheetId="0">'[13]MEMORIAL'!#REF!</definedName>
    <definedName name="STOT17.010.0602">'[13]MEMORIAL'!#REF!</definedName>
    <definedName name="STOTCOMPOS01" localSheetId="0">'[13]MEMORIAL'!#REF!</definedName>
    <definedName name="STOTCOMPOS01">'[13]MEMORIAL'!#REF!</definedName>
    <definedName name="TERRA" localSheetId="0">#REF!</definedName>
    <definedName name="TERRA">#REF!</definedName>
    <definedName name="_xlnm.Print_Titles" localSheetId="0">'ESPELHO FUNASA'!$1:$4</definedName>
    <definedName name="_xlnm.Print_Titles" localSheetId="1">'PLANILHA '!$1:$4</definedName>
    <definedName name="TOTALFASE">'[14]SERVIÇO'!$G$841</definedName>
    <definedName name="TOTALMATERIAL" localSheetId="0">#REF!</definedName>
    <definedName name="TOTALMATERIAL">#REF!</definedName>
    <definedName name="TOTALSERVIÇO" localSheetId="0">#REF!</definedName>
    <definedName name="TOTALSERVIÇO">#REF!</definedName>
    <definedName name="TOTFASE" localSheetId="0">#REF!</definedName>
    <definedName name="TOTFASE">#REF!</definedName>
    <definedName name="VAA" localSheetId="0">#REF!</definedName>
    <definedName name="VAA">#REF!</definedName>
    <definedName name="VAT" localSheetId="0">'[8]MEMORIAL'!#REF!</definedName>
    <definedName name="VAT">'[8]MEMORIAL'!#REF!</definedName>
    <definedName name="VB1.0" localSheetId="0">#REF!</definedName>
    <definedName name="VB1.0">#REF!</definedName>
    <definedName name="VB1.1" localSheetId="0">#REF!</definedName>
    <definedName name="VB1.1">#REF!</definedName>
    <definedName name="VB1.3" localSheetId="0">#REF!</definedName>
    <definedName name="VB1.3">#REF!</definedName>
    <definedName name="VB2.0" localSheetId="0">#REF!</definedName>
    <definedName name="VB2.0">#REF!</definedName>
    <definedName name="VB2.1" localSheetId="0">#REF!</definedName>
    <definedName name="VB2.1">#REF!</definedName>
    <definedName name="VB2.10" localSheetId="0">#REF!</definedName>
    <definedName name="VB2.10">#REF!</definedName>
    <definedName name="VB2.2" localSheetId="0">#REF!</definedName>
    <definedName name="VB2.2">#REF!</definedName>
    <definedName name="VB2.3" localSheetId="0">#REF!</definedName>
    <definedName name="VB2.3">#REF!</definedName>
    <definedName name="VB2.4" localSheetId="0">#REF!</definedName>
    <definedName name="VB2.4">#REF!</definedName>
    <definedName name="VB2.5" localSheetId="0">#REF!</definedName>
    <definedName name="VB2.5">#REF!</definedName>
    <definedName name="VB2.6" localSheetId="0">#REF!</definedName>
    <definedName name="VB2.6">#REF!</definedName>
    <definedName name="VB2.7" localSheetId="0">#REF!</definedName>
    <definedName name="VB2.7">#REF!</definedName>
    <definedName name="VB2.8" localSheetId="0">#REF!</definedName>
    <definedName name="VB2.8">#REF!</definedName>
    <definedName name="VB2.9" localSheetId="0">#REF!</definedName>
    <definedName name="VB2.9">#REF!</definedName>
    <definedName name="VB3.0" localSheetId="0">#REF!</definedName>
    <definedName name="VB3.0">#REF!</definedName>
    <definedName name="VB3.1" localSheetId="0">#REF!</definedName>
    <definedName name="VB3.1">#REF!</definedName>
    <definedName name="VB3.2" localSheetId="0">#REF!</definedName>
    <definedName name="VB3.2">#REF!</definedName>
    <definedName name="VB3.3" localSheetId="0">#REF!</definedName>
    <definedName name="VB3.3">#REF!</definedName>
    <definedName name="VB3.4" localSheetId="0">#REF!</definedName>
    <definedName name="VB3.4">#REF!</definedName>
    <definedName name="VB3.5" localSheetId="0">#REF!</definedName>
    <definedName name="VB3.5">#REF!</definedName>
    <definedName name="VB3.6" localSheetId="0">#REF!</definedName>
    <definedName name="VB3.6">#REF!</definedName>
    <definedName name="VB3.7" localSheetId="0">#REF!</definedName>
    <definedName name="VB3.7">#REF!</definedName>
    <definedName name="VB4.0" localSheetId="0">#REF!</definedName>
    <definedName name="VB4.0">#REF!</definedName>
    <definedName name="VB4.1" localSheetId="0">#REF!</definedName>
    <definedName name="VB4.1">#REF!</definedName>
    <definedName name="VB4.2" localSheetId="0">#REF!</definedName>
    <definedName name="VB4.2">#REF!</definedName>
    <definedName name="VB4.3" localSheetId="0">#REF!</definedName>
    <definedName name="VB4.3">#REF!</definedName>
    <definedName name="VB4.3.1" localSheetId="0">#REF!</definedName>
    <definedName name="VB4.3.1">#REF!</definedName>
    <definedName name="VB4.3.2" localSheetId="0">#REF!</definedName>
    <definedName name="VB4.3.2">#REF!</definedName>
    <definedName name="VB4.4" localSheetId="0">#REF!</definedName>
    <definedName name="VB4.4">#REF!</definedName>
    <definedName name="VB4.5" localSheetId="0">#REF!</definedName>
    <definedName name="VB4.5">#REF!</definedName>
    <definedName name="VB5.0" localSheetId="0">#REF!</definedName>
    <definedName name="VB5.0">#REF!</definedName>
    <definedName name="VB5.1" localSheetId="0">#REF!</definedName>
    <definedName name="VB5.1">#REF!</definedName>
    <definedName name="VB5.2" localSheetId="0">#REF!</definedName>
    <definedName name="VB5.2">#REF!</definedName>
    <definedName name="VB6.0" localSheetId="0">#REF!</definedName>
    <definedName name="VB6.0">#REF!</definedName>
    <definedName name="VB6.1" localSheetId="0">#REF!</definedName>
    <definedName name="VB6.1">#REF!</definedName>
    <definedName name="VB6.2" localSheetId="0">#REF!</definedName>
    <definedName name="VB6.2">#REF!</definedName>
    <definedName name="VB6.2.1" localSheetId="0">#REF!</definedName>
    <definedName name="VB6.2.1">#REF!</definedName>
    <definedName name="VB6.2.2" localSheetId="0">#REF!</definedName>
    <definedName name="VB6.2.2">#REF!</definedName>
    <definedName name="VB6.2.3" localSheetId="0">#REF!</definedName>
    <definedName name="VB6.2.3">#REF!</definedName>
    <definedName name="VB6.3" localSheetId="0">#REF!</definedName>
    <definedName name="VB6.3">#REF!</definedName>
    <definedName name="VB6.3.1" localSheetId="0">#REF!</definedName>
    <definedName name="VB6.3.1">#REF!</definedName>
    <definedName name="VB6.3.2" localSheetId="0">#REF!</definedName>
    <definedName name="VB6.3.2">#REF!</definedName>
    <definedName name="VB6.4" localSheetId="0">#REF!</definedName>
    <definedName name="VB6.4">#REF!</definedName>
    <definedName name="VB6.4.1" localSheetId="0">#REF!</definedName>
    <definedName name="VB6.4.1">#REF!</definedName>
    <definedName name="VB6.4.2" localSheetId="0">#REF!</definedName>
    <definedName name="VB6.4.2">#REF!</definedName>
    <definedName name="VB6.4.3" localSheetId="0">#REF!</definedName>
    <definedName name="VB6.4.3">#REF!</definedName>
    <definedName name="VB6.4.4" localSheetId="0">#REF!</definedName>
    <definedName name="VB6.4.4">#REF!</definedName>
    <definedName name="VB6.4.5" localSheetId="0">#REF!</definedName>
    <definedName name="VB6.4.5">#REF!</definedName>
    <definedName name="VB6.5" localSheetId="0">#REF!</definedName>
    <definedName name="VB6.5">#REF!</definedName>
    <definedName name="VB6.6" localSheetId="0">#REF!</definedName>
    <definedName name="VB6.6">#REF!</definedName>
    <definedName name="VB6.7" localSheetId="0">#REF!</definedName>
    <definedName name="VB6.7">#REF!</definedName>
    <definedName name="VB6.8" localSheetId="0">#REF!</definedName>
    <definedName name="VB6.8">#REF!</definedName>
    <definedName name="VB6.8.1" localSheetId="0">#REF!</definedName>
    <definedName name="VB6.8.1">#REF!</definedName>
    <definedName name="VB6.8.2" localSheetId="0">#REF!</definedName>
    <definedName name="VB6.8.2">#REF!</definedName>
    <definedName name="VB6.8.3" localSheetId="0">#REF!</definedName>
    <definedName name="VB6.8.3">#REF!</definedName>
    <definedName name="VB6.8.4" localSheetId="0">#REF!</definedName>
    <definedName name="VB6.8.4">#REF!</definedName>
    <definedName name="VB6.8.5" localSheetId="0">#REF!</definedName>
    <definedName name="VB6.8.5">#REF!</definedName>
    <definedName name="VB6.8.6" localSheetId="0">#REF!</definedName>
    <definedName name="VB6.8.6">#REF!</definedName>
    <definedName name="VB6.8.7" localSheetId="0">#REF!</definedName>
    <definedName name="VB6.8.7">#REF!</definedName>
    <definedName name="VB6.8.8" localSheetId="0">#REF!</definedName>
    <definedName name="VB6.8.8">#REF!</definedName>
    <definedName name="VB6.8.9" localSheetId="0">#REF!</definedName>
    <definedName name="VB6.8.9">#REF!</definedName>
    <definedName name="VBF" localSheetId="0">'[3]MEMORIAL'!#REF!</definedName>
    <definedName name="VBF">'[3]MEMORIAL'!#REF!</definedName>
    <definedName name="VE" localSheetId="0">'[3]MEMORIAL'!#REF!</definedName>
    <definedName name="VE">'[3]MEMORIAL'!#REF!</definedName>
    <definedName name="VE_1">"'file://maximus/usuarios/dcandido/or%c3%87amentos/praia%20grande/a-034-001-70-5-or-0003_orc.xls'#$'rap-r'.$fz$182"</definedName>
    <definedName name="VE1" localSheetId="0">'[3]MEMORIAL'!#REF!</definedName>
    <definedName name="VE1">'[3]MEMORIAL'!#REF!</definedName>
    <definedName name="VE1_1">"'file://maximus/usuarios/dcandido/or%c3%87amentos/praia%20grande/a-034-001-70-5-or-0003_orc.xls'#$'rap-r'.a1"</definedName>
    <definedName name="VEC" localSheetId="0">#REF!</definedName>
    <definedName name="VEC">#REF!</definedName>
    <definedName name="VEE" localSheetId="0">'[4]MEMORIAL'!#REF!</definedName>
    <definedName name="VEE">'[4]MEMORIAL'!#REF!</definedName>
    <definedName name="VO" localSheetId="0">'[3]MEMORIAL'!#REF!</definedName>
    <definedName name="VO">'[3]MEMORIAL'!#REF!</definedName>
    <definedName name="VO1" localSheetId="0">'[2]MEMORIAL'!#REF!</definedName>
    <definedName name="VO1">'[2]MEMORIAL'!#REF!</definedName>
    <definedName name="VO1_1">"'file://maximus/usuarios/dcandido/or%c3%87amentos/praia%20grande/a-034-001-70-5-or-0003_orc.xls'#$'rap-r'.$ac$7197"</definedName>
    <definedName name="VOC" localSheetId="0">#REF!</definedName>
    <definedName name="VOC">#REF!</definedName>
    <definedName name="Vol_Estrutural" localSheetId="0">'[13]MEMORIAL'!#REF!</definedName>
    <definedName name="Vol_Estrutural">'[13]MEMORIAL'!#REF!</definedName>
    <definedName name="VOLCON" localSheetId="0">'[15]MEMORIAL'!#REF!</definedName>
    <definedName name="VOLCON">'[15]MEMORIAL'!#REF!</definedName>
    <definedName name="VOLCONC" localSheetId="0">'[13]MEMORIAL'!#REF!</definedName>
    <definedName name="VOLCONC">'[13]MEMORIAL'!#REF!</definedName>
    <definedName name="VR" localSheetId="0">'[3]MEMORIAL'!#REF!</definedName>
    <definedName name="VR">'[3]MEMORIAL'!#REF!</definedName>
    <definedName name="VRC" localSheetId="0">#REF!</definedName>
    <definedName name="VRC">#REF!</definedName>
    <definedName name="VTE" localSheetId="0">'[8]MEMORIAL'!#REF!</definedName>
    <definedName name="VTE">'[8]MEMORIAL'!#REF!</definedName>
    <definedName name="X" localSheetId="0">#REF!</definedName>
    <definedName name="X">#REF!</definedName>
  </definedNames>
  <calcPr fullCalcOnLoad="1"/>
</workbook>
</file>

<file path=xl/comments3.xml><?xml version="1.0" encoding="utf-8"?>
<comments xmlns="http://schemas.openxmlformats.org/spreadsheetml/2006/main">
  <authors>
    <author>Joglimar da Ressurreicao</author>
  </authors>
  <commentList>
    <comment ref="A1" authorId="0">
      <text>
        <r>
          <rPr>
            <b/>
            <sz val="9"/>
            <rFont val="Tahoma"/>
            <family val="2"/>
          </rPr>
          <t>Serviço</t>
        </r>
      </text>
    </comment>
    <comment ref="B1" authorId="0">
      <text>
        <r>
          <rPr>
            <b/>
            <sz val="9"/>
            <rFont val="Tahoma"/>
            <family val="2"/>
          </rPr>
          <t>Texto breve serviço</t>
        </r>
      </text>
    </comment>
    <comment ref="C1" authorId="0">
      <text>
        <r>
          <rPr>
            <b/>
            <sz val="9"/>
            <rFont val="Tahoma"/>
            <family val="2"/>
          </rPr>
          <t>Montante</t>
        </r>
      </text>
    </comment>
    <comment ref="D1" authorId="0">
      <text>
        <r>
          <rPr>
            <b/>
            <sz val="9"/>
            <rFont val="Tahoma"/>
            <family val="2"/>
          </rPr>
          <t>BDI</t>
        </r>
      </text>
    </comment>
    <comment ref="E1" authorId="0">
      <text>
        <r>
          <rPr>
            <b/>
            <sz val="9"/>
            <rFont val="Tahoma"/>
            <family val="2"/>
          </rPr>
          <t>Encargos sociais</t>
        </r>
      </text>
    </comment>
    <comment ref="F1" authorId="0">
      <text>
        <r>
          <rPr>
            <b/>
            <sz val="9"/>
            <rFont val="Tahoma"/>
            <family val="2"/>
          </rPr>
          <t>Unidade de condição</t>
        </r>
      </text>
    </comment>
    <comment ref="G1" authorId="0">
      <text>
        <r>
          <rPr>
            <b/>
            <sz val="9"/>
            <rFont val="Tahoma"/>
            <family val="2"/>
          </rPr>
          <t>Unidade de preço</t>
        </r>
      </text>
    </comment>
    <comment ref="H1" authorId="0">
      <text>
        <r>
          <rPr>
            <b/>
            <sz val="9"/>
            <rFont val="Tahoma"/>
            <family val="2"/>
          </rPr>
          <t>Unidade de medida</t>
        </r>
      </text>
    </comment>
    <comment ref="I1" authorId="0">
      <text>
        <r>
          <rPr>
            <b/>
            <sz val="9"/>
            <rFont val="Tahoma"/>
            <family val="2"/>
          </rPr>
          <t>Válido desde</t>
        </r>
      </text>
    </comment>
  </commentList>
</comments>
</file>

<file path=xl/sharedStrings.xml><?xml version="1.0" encoding="utf-8"?>
<sst xmlns="http://schemas.openxmlformats.org/spreadsheetml/2006/main" count="1194" uniqueCount="270">
  <si>
    <t>M2</t>
  </si>
  <si>
    <t>M</t>
  </si>
  <si>
    <t>M3</t>
  </si>
  <si>
    <t>KG</t>
  </si>
  <si>
    <t>UN</t>
  </si>
  <si>
    <t>CANTEIRO DE OBRAS</t>
  </si>
  <si>
    <t>ARMADURA CA-50</t>
  </si>
  <si>
    <t>FASE</t>
  </si>
  <si>
    <t>CUSTO TOTAL</t>
  </si>
  <si>
    <t>SERVIÇO</t>
  </si>
  <si>
    <t>TXTBREVE</t>
  </si>
  <si>
    <t>QTD.</t>
  </si>
  <si>
    <t>UMB</t>
  </si>
  <si>
    <t>CUSTO UNITÁRIO</t>
  </si>
  <si>
    <t>MK</t>
  </si>
  <si>
    <t>CARGA E DESCARGA QQ TIPO SOLO(BOTA FORA)</t>
  </si>
  <si>
    <t>ESCAVACAO MANUAL SOLO 1ªCAT PROF ATE 3M</t>
  </si>
  <si>
    <t>ESCAVACAO MECAN SOLO 1ªCAT PROF ACI 3M</t>
  </si>
  <si>
    <t>ESCAVACAO MECAN SOLO 1ªCAT PROF ATE 3M</t>
  </si>
  <si>
    <t>ESCORAMENTO CAVAS COM PRANCHA METALICA</t>
  </si>
  <si>
    <t>LASTRO DE CONCRETO MAGRO</t>
  </si>
  <si>
    <t>LOCACAO OBRA COM EQUIPAMENTO TOPOGRAFICO</t>
  </si>
  <si>
    <t>MONT E ASSENT CJ MOTOBOMBA POT ATE 10CV</t>
  </si>
  <si>
    <t>PISO CIMENTADO E=2,0CM SOB/ LASTRO 8,0CM</t>
  </si>
  <si>
    <t>PORTA ALUMINIO DE ABRIR/CORRER, COMPLETA</t>
  </si>
  <si>
    <t>PV-ANEL CONCR DN 1000 PROF DE1,26A1,75M</t>
  </si>
  <si>
    <t>PV-ANEL CONCR DN 1000 PROF DE1,76A2,25M</t>
  </si>
  <si>
    <t>PV-ANEL CONCR DN 1000 PROF DE2,26A2,75M</t>
  </si>
  <si>
    <t>REATERRO COM COMPACTACAO MECANICA</t>
  </si>
  <si>
    <t>SARJETA EM CONCRETO</t>
  </si>
  <si>
    <t>TRANSPORTE DE SOLOS PARA BOTA FORA</t>
  </si>
  <si>
    <t>BARRACAO ABERTO PARA GUARDA DE TUBOS</t>
  </si>
  <si>
    <t>BARRACAO ABERTO PARA SERVICOS GERAIS</t>
  </si>
  <si>
    <t>BARRACAO PARA REFEITORIO</t>
  </si>
  <si>
    <t>BARRACAO PARA VESTIARIO E SANITARIO</t>
  </si>
  <si>
    <t>BARRACAO PARA ESCRITORIO/FISCALIZACAO</t>
  </si>
  <si>
    <t>BARRACAO FECHADO DEPOSITO/ALMOXARIFADO</t>
  </si>
  <si>
    <t>PLACA OBRA PAD CESAN E AGENTE FINANCEIRO</t>
  </si>
  <si>
    <t>CADASTRO DA OBRA CIVIL LOCALIZADA</t>
  </si>
  <si>
    <t>LIMPEZA MANUAL DE TERRENO</t>
  </si>
  <si>
    <t>LASTRO DE BRITA "2"</t>
  </si>
  <si>
    <t>FORMA PLANA CHAPA 12MM-VIGA/PILAR/PAREDE</t>
  </si>
  <si>
    <t>FORMA CURVA CHAPA COMPENSADA PLAST 12MM</t>
  </si>
  <si>
    <t>IGOL 2 OU SIMILAR 2 DEMAOS</t>
  </si>
  <si>
    <t>PECAS EM CHAPAS/PERFIL/BARRA EM ACO</t>
  </si>
  <si>
    <t>PECAS EM CHAPAS/PERFIL/BARRA EM ACO INOX</t>
  </si>
  <si>
    <t>MEIO FIO DE CONCRETO SECAO 15x12x30CM</t>
  </si>
  <si>
    <t>GRAMA ESMERALDA PLACAS, TERRA VEG. 2,0CM</t>
  </si>
  <si>
    <t>MOVIMENTO DE TERRA</t>
  </si>
  <si>
    <t>PV-ANEL CONCR DN 600 PROF ATE 1,25M</t>
  </si>
  <si>
    <t>PINTURA ACRILICA PARA PISO 2 DEMAOS</t>
  </si>
  <si>
    <t>PAVIMENTACAO BLOCO CONCR SEXTAVADO E=8CM</t>
  </si>
  <si>
    <t>GUARDA CORPO PRFV 2"X2"  PADRAO A2.3</t>
  </si>
  <si>
    <t>CORRIMAO PRFV 2"X2" PADRAO A2.3</t>
  </si>
  <si>
    <t>TOTAL GERAL</t>
  </si>
  <si>
    <t>SERVIÇOS PRELIMINARES</t>
  </si>
  <si>
    <t>PISOS E REVESTIMENTOS</t>
  </si>
  <si>
    <t>SERVIÇOS DIVERSOS</t>
  </si>
  <si>
    <t>FUNDACOES E ESTRUTURAS</t>
  </si>
  <si>
    <t>FECHAMENTO</t>
  </si>
  <si>
    <t>LIGAÇÕES PREDIAIS</t>
  </si>
  <si>
    <t>BDI</t>
  </si>
  <si>
    <t>Serviço</t>
  </si>
  <si>
    <t>Texto breve serviço</t>
  </si>
  <si>
    <t>Montante</t>
  </si>
  <si>
    <t>Encargos sociais</t>
  </si>
  <si>
    <t>Unidade de condição</t>
  </si>
  <si>
    <t>Unidade de preço</t>
  </si>
  <si>
    <t>Unidade de medida</t>
  </si>
  <si>
    <t>Válido desde</t>
  </si>
  <si>
    <t>BRL</t>
  </si>
  <si>
    <t>FORNECIMENTO DE MATERIAIS BDI 15,57%</t>
  </si>
  <si>
    <t>CUSTO TOTAL S/ BDI</t>
  </si>
  <si>
    <t>ADMINISTRAÇÃO LOCAL</t>
  </si>
  <si>
    <t>QUANTIDADE</t>
  </si>
  <si>
    <t>UNIDADE</t>
  </si>
  <si>
    <t>ARRUELA VED BOR P/FLANGE PN-10/16 DN 50</t>
  </si>
  <si>
    <t>PARAFUSO ACO GALV 16 X 80MM C/PORCA</t>
  </si>
  <si>
    <t>IMPERMEABILIZAÇÃO</t>
  </si>
  <si>
    <t>COBERT TELHAS FIBR OND E=6MM, C/ MADEIR</t>
  </si>
  <si>
    <t>SISTEMA DE ABASTECIMENTO DE ÁGUA</t>
  </si>
  <si>
    <t>ALVENARIA BLOCO CONCRETO E=14CM APARENTE</t>
  </si>
  <si>
    <t>SIKA TOP 107 OU SIMILAR 3 DEMAOS</t>
  </si>
  <si>
    <t>SIKAGARD 62 OU SIMILAR</t>
  </si>
  <si>
    <t>TAMPA FIBRA VIDRO E=6MM</t>
  </si>
  <si>
    <t>PINTURA LETREIRO/LOGOMARCA CESAN</t>
  </si>
  <si>
    <t>EXTREM FOFO PF AV PN-10/16 ESG DN 150MM</t>
  </si>
  <si>
    <t>ADUFA PAREDE FOFO P/FLANGE PN10 DN 150MM</t>
  </si>
  <si>
    <t>HASTE FOFO ROSC/BOCA 1 1/8" 2,01 A 3,00M</t>
  </si>
  <si>
    <t>PEDESTAL DE MANOBRA SIMPLES MOD. 01</t>
  </si>
  <si>
    <t>TOCO FOFO K9 PP ESG DN 300 0,51A1,50M</t>
  </si>
  <si>
    <t>CURVA 45 FOFO JGS ESGOTO DN 150MM</t>
  </si>
  <si>
    <t>TOCO FOFO K9 PP ESG DN 150 2,51A3,50M</t>
  </si>
  <si>
    <t>TOCO FOFO K9 PP ESG DN 150 ATE 0,50M</t>
  </si>
  <si>
    <t>CJ</t>
  </si>
  <si>
    <t>CURVA 90 FOFO FF PN-10 ESG DN 80MM</t>
  </si>
  <si>
    <t>VALV GAV CT FOFO EMB FF10/16 CAB DN 80</t>
  </si>
  <si>
    <t>CURVA 45 FOFO FF PN-10/16 ESG DN 80MM</t>
  </si>
  <si>
    <t>JUNCAO FOFO FFF PN-10/16ESG DN80X80MM</t>
  </si>
  <si>
    <t>TOCO FOFO K9 FF10 ESG DN 80 ATE 0,50M</t>
  </si>
  <si>
    <t>FLANGE CEGO FOFO PN-10/16 ESG DN 80MM</t>
  </si>
  <si>
    <t>TE FOFO FFF PN-10/16 ESG DN 80X50MM</t>
  </si>
  <si>
    <t>TOCO FOFO K9 PF10 ESG DN 80 1,51A2,50M</t>
  </si>
  <si>
    <t>CURVA 45 FOFO JGS ESGOTO DN 80MM</t>
  </si>
  <si>
    <t>TE FOFO FFF PN-10/16 ESG DN 80X80MM</t>
  </si>
  <si>
    <t>TUBO FOFO K9 ESG PB JE NBR15420 DN 80MM</t>
  </si>
  <si>
    <t>EXTREMIDADE FOFO PF PN-10/16 ESG DN 80</t>
  </si>
  <si>
    <t>CURVA 90 FOFO JGS ESGOTO DN 80MM</t>
  </si>
  <si>
    <t>TOCO FOFO K9 PP ESG DN 80 1,51A2,50M</t>
  </si>
  <si>
    <t>TUBO FOFO K7 ESG PB JE NBR15420 DN 200MM</t>
  </si>
  <si>
    <t>VALV FLAP FOFO COM  FLANGES DN 200MM</t>
  </si>
  <si>
    <t>TUBO FOFO K7 ESG PB JE NBR15420 DN 150MM</t>
  </si>
  <si>
    <t>ARRUELA VED BOR P/FLANGE PN-10/16 DN 80</t>
  </si>
  <si>
    <t>ARRUELA VED BOR P/FLANGE PN10/16 DN 150</t>
  </si>
  <si>
    <t>ARRUELA VED BOR P/FLANGE PN10 DN 200</t>
  </si>
  <si>
    <t>PARAFUSO ACO GALV 20 X 90MM C/PORCA</t>
  </si>
  <si>
    <t>31.12.9999</t>
  </si>
  <si>
    <t>21.01.2020</t>
  </si>
  <si>
    <t>HRS</t>
  </si>
  <si>
    <t>21.05.2020</t>
  </si>
  <si>
    <t>C</t>
  </si>
  <si>
    <t>LOCACAO AREA COM EQUIPAMENTO TOPOGRAFICO</t>
  </si>
  <si>
    <t>TAPUME PROT TELHA MET E=0,50MM H=2,0M</t>
  </si>
  <si>
    <t>FURO EM ROCHA DN 32MM/50CM C/ ENCH GROUT</t>
  </si>
  <si>
    <t>ATERRO COM ARGILA C/ APILOAMENTO MANUAL</t>
  </si>
  <si>
    <t>ESGOT C/ AUX DE CJ MOTO-BOMBA ATE 10M3/H</t>
  </si>
  <si>
    <t>REBAI LENCOL FREATICO C/ PONT FILTRANTES</t>
  </si>
  <si>
    <t>CRAV ESTACA PERFIL "I" BITOLA W 150X13</t>
  </si>
  <si>
    <t>PILAR 40X20CM REDE DN150 A 250-RIO</t>
  </si>
  <si>
    <t>BASE 80X60X40CM REDE DN150 A 400-RIO</t>
  </si>
  <si>
    <t>PV-ANEL CONCR DN 1200 PROF DE2,76A3,25M</t>
  </si>
  <si>
    <t>PV DN600 BEIRA RIO PROF ATE 1,25M-ENTER</t>
  </si>
  <si>
    <t>PV DN600 BEIRA RIO PROF ATE 1,25M-AEREO</t>
  </si>
  <si>
    <t>LIG PRED ESG LONGA C/MAT S/PAV H0,6A1,0M</t>
  </si>
  <si>
    <t>LIG PRED ESG LONGA C/MAT ASFAL H0,6A1,0M</t>
  </si>
  <si>
    <t>LIG PRED ESG CURTA C/MAT S/PAV H0,6A1,0M</t>
  </si>
  <si>
    <t>LIG PRED ESG CURTA C/MAT ASFAL H0,6A1,0M</t>
  </si>
  <si>
    <t>MURO TIPO 2: BLOCO/MOURAO/TELA /ARAME</t>
  </si>
  <si>
    <t>PORTAO TIPO 1: TUBO FERRO GALV/TELA L=4M</t>
  </si>
  <si>
    <t>TOCO FOFO K9 FF10 ESG DN 80 4,51A5,80M</t>
  </si>
  <si>
    <t>VALV GAV CT FOFO EMB FF10/16 CAB DN 50</t>
  </si>
  <si>
    <t>REDE ESG PVC NBR7362 150 ATE 1,25m S/PAV</t>
  </si>
  <si>
    <t>REDE ESG PVC NBR7362 150 ATE 1,25m ASFAL</t>
  </si>
  <si>
    <t>REDE ESG PVC NBR7362 150 1,26A1,75 S/PAV</t>
  </si>
  <si>
    <t>REDE ESG PVC NBR7362 150 1,26A1,75 ASFAL</t>
  </si>
  <si>
    <t>REDE ESG PVC NBR7362 150 1,76A2,25 S/PAV</t>
  </si>
  <si>
    <t>REDE ESG PVC NBR7362 150 1,76A2,25 ASFAL</t>
  </si>
  <si>
    <t>UNM</t>
  </si>
  <si>
    <t>REPARO EM REDES DE ESGOTO DN 100  C/ FOR</t>
  </si>
  <si>
    <t>DISPOSITIVOS ESPECIAIS, CAIXAS E POÇOS DE VISITA</t>
  </si>
  <si>
    <t>SERVIÇOS TÉCNICOS</t>
  </si>
  <si>
    <t>ESGOTAMENTO</t>
  </si>
  <si>
    <t>ESCORAMENTO / CONTENÇÃO</t>
  </si>
  <si>
    <t>FUNDAÇÕES E ESTRUTURAS</t>
  </si>
  <si>
    <t>(considerei 7,63% valor total orçamento exceto adm local)</t>
  </si>
  <si>
    <t>CUSTO UNIT S/ BDI</t>
  </si>
  <si>
    <t>AMPLIAÇÃO DO SISTEMA DE ESGOTAMENTO SANITÁRIO</t>
  </si>
  <si>
    <t>FORNECIMENTO DE MATERIAIS</t>
  </si>
  <si>
    <t>21.01.2021</t>
  </si>
  <si>
    <t>21.07.2021</t>
  </si>
  <si>
    <t>21.05.2021</t>
  </si>
  <si>
    <t>21.03.2021</t>
  </si>
  <si>
    <t>CONCRETO USINADO FCK 300 KG/CM2</t>
  </si>
  <si>
    <t>INSTALAÇÕES ELETROMECÂNICAS/HIDRAULICAS</t>
  </si>
  <si>
    <t>TOCO FOFO K9 PF10 ESG DN 200 1,51A2,50M</t>
  </si>
  <si>
    <t>VALV VENT TRIP FOFO ESG ISO PN-10 DN 50</t>
  </si>
  <si>
    <t>TOCO FOFO K9 PF10 ESG DN 80 0,51A1,50M</t>
  </si>
  <si>
    <t xml:space="preserve"> ASSENTAMENTO</t>
  </si>
  <si>
    <t xml:space="preserve"> DISPOSITIVOS ESPECIAIS - POÇOS DE VISITA</t>
  </si>
  <si>
    <t>BASE 100X100X40CM REDE DN150 A 250-RIO</t>
  </si>
  <si>
    <t>REDE ESG PVC NBR7362 200 ATE 1,25m S/PAV</t>
  </si>
  <si>
    <t>REDE ESG PVC NBR7362 200 1,26A1,75 S/PAV</t>
  </si>
  <si>
    <t>INTERCEP FOFO 200 AEREO - BEIRA RIO S/F</t>
  </si>
  <si>
    <t>ESTAÇÃO ELEVATORIA DE ESGOTO - BACIA A</t>
  </si>
  <si>
    <t>FECHAMENTO/COBERTURA</t>
  </si>
  <si>
    <t>SERVIÇOS DE FUNDIÇÃO E SOLDAGEM</t>
  </si>
  <si>
    <t>URBANIZAÇÃO / PAISAGISMO</t>
  </si>
  <si>
    <t>PV-ANEL CONCR DN 1200 PROF DE3,76A4,25M</t>
  </si>
  <si>
    <t>FORN EXEC DE BIOFILTRO RETANGULAR TIPO 1</t>
  </si>
  <si>
    <t>PONTO DE AGUA PARA ELEVATORIA DE ESGOTO</t>
  </si>
  <si>
    <t>DRENAGEM DA ESCADA PARA EEEB</t>
  </si>
  <si>
    <t>MONT E INST DOS MATERAIS HIDRAUL EEEB-A</t>
  </si>
  <si>
    <t>FORN INST QUADRO COMANDO MOTORES 2X2,0CV</t>
  </si>
  <si>
    <t>FORN E EXEC DAS INST ELETR EEEB-A - RNS</t>
  </si>
  <si>
    <t>MANCAL HASTE PROLONG FOFO 1 1/8"</t>
  </si>
  <si>
    <t>VALV RET FOFO SIMP PORT FF10/16 DN 80MM</t>
  </si>
  <si>
    <t>CJ MB SUB Q=2,96L/S, HM=9,88MCA,P=1,82CV</t>
  </si>
  <si>
    <t>ESTAÇÃO ELEVATORIA DE ESGOTO - BACIA C</t>
  </si>
  <si>
    <t>MONT E INST DOS MATERAIS HIDRAUL EEEB-C</t>
  </si>
  <si>
    <t>TOCO FOFO K9 PF10 ESG DN 200 0,51A1,50M</t>
  </si>
  <si>
    <t>CJ MB SUB Q=4,29L/S, HM=3,53MCA,P=1,82CV</t>
  </si>
  <si>
    <t>FORN E EXEC DAS INST ELETR EEEB-C - RNS</t>
  </si>
  <si>
    <t>PV-ANEL CONCR DN 1200 PROF DE3,26A3,75M</t>
  </si>
  <si>
    <t>TUBO FOFO K7 ESG PB JE NBR15420 DN 250MM</t>
  </si>
  <si>
    <t>REDE COLETORA/INTERCEPTOR DE ESGOTOS - BACIA C</t>
  </si>
  <si>
    <t>REDE COLETORA/INTERCEPTOR DE ESGOTOS - BACIA D</t>
  </si>
  <si>
    <t>REDE COLETORA/INTERCEPTOR DE ESGOTOS - BACIA E</t>
  </si>
  <si>
    <t>BASE 140X140X40CM REDE DN300 A 400-RIO</t>
  </si>
  <si>
    <t>REDE ESG PVC NBR7362 150 ATE 1,25m PARAL</t>
  </si>
  <si>
    <t>REDE ESG PVC NBR7362 150 1,26A1,75 PARAL</t>
  </si>
  <si>
    <t>REDE ESG PVC NBR7362 150 1,76A2,25 PARAL</t>
  </si>
  <si>
    <t>REDE ESG FOFO 150 ATE 1,25m S/PAV S/F</t>
  </si>
  <si>
    <t>REDE ESG FOFO 150 ATE 1,25m PARAL S/F</t>
  </si>
  <si>
    <t>PV DN800 BEIRA RIO PROF 1,76A2,25M-ENTER</t>
  </si>
  <si>
    <t>LIMPEZA E DESOBS REDES DN 100 A DN 400</t>
  </si>
  <si>
    <t>REDE ESG PVC NBR7362 150 2,26A2,75 PARAL</t>
  </si>
  <si>
    <t>REDE ESG PVC NBR7362 150 2,76A3,25 PARAL</t>
  </si>
  <si>
    <t>REDE ESG FOFO 150 1,26A1,75m PARAL S/F</t>
  </si>
  <si>
    <t>INTERCEP FOFO 150 AEREO - BEIRA RIO S/F</t>
  </si>
  <si>
    <t>REDE ESG PVC NBR7362 200 ATE 1,25m PARAL</t>
  </si>
  <si>
    <t>REDE ESG PVC NBR7362 200 1,26A1,75 PARAL</t>
  </si>
  <si>
    <t>REDE ESG FOFO 200 ATE 1,25m S/PAV S/F</t>
  </si>
  <si>
    <t>REDE ESG FOFO 200 1,26A1,75m S/PAV S/F</t>
  </si>
  <si>
    <t>REDE ESG FOFO 200 ATE 1,25m PARAL S/F</t>
  </si>
  <si>
    <t>REDE ESG PVC NBR7362 200 1,76A2,25 PARAL</t>
  </si>
  <si>
    <t>REDE ESG PVC NBR7362 250 2,26A2,75 PARAL</t>
  </si>
  <si>
    <t>REDE ESG FOFO 250 ATE 1,25m S/PAV S/F</t>
  </si>
  <si>
    <t>INTERCEP FOFO 250 AEREO - BEIRA RIO S/F</t>
  </si>
  <si>
    <t>PV DN800 BEIRA RIO PROF 1,76A2,25M-AEREO</t>
  </si>
  <si>
    <t>LIGAÇÕES PREDIAIS - BACIA B</t>
  </si>
  <si>
    <t>LIGAÇÕES PREDIAIS - BACIA C</t>
  </si>
  <si>
    <t>LIGAÇÕES PREDIAIS - BACIA D</t>
  </si>
  <si>
    <t>LIGAÇÕES PREDIAIS - BACIA E</t>
  </si>
  <si>
    <t>LIG PRED ESG LONGA C/MAT PARAL H0,6A1,0M</t>
  </si>
  <si>
    <t>LIG PRED ESG CURTA C/MAT PARAL H0,6A1,0M</t>
  </si>
  <si>
    <t>INSTALAÇÕES ELETROMECANICAS/HIDRÁULICAS </t>
  </si>
  <si>
    <t>ASSENTAMENTO      </t>
  </si>
  <si>
    <t>REDE ESG FOFO 80 ATE 1,25m S/PAV S/F</t>
  </si>
  <si>
    <t>COTAÇÃO XYLEN</t>
  </si>
  <si>
    <t>REDE COLETORA/INTERCEPTOR DE ESGOTO - BACIA B</t>
  </si>
  <si>
    <t>LINHA DE RECALQUE FOFO DN80 - BACIA C</t>
  </si>
  <si>
    <t xml:space="preserve">N° DE FRENTES DE REDES X PRAZO DE EXECUÇÃO REDE </t>
  </si>
  <si>
    <t>BANHEIRO QUIMICO</t>
  </si>
  <si>
    <t>REDE COLETORA/INTERCEPTOR DE ESGOTOS - BACIA A</t>
  </si>
  <si>
    <t>REDE COLETORA/INTERCEPTOR DE ESGOTOS - BACIA G</t>
  </si>
  <si>
    <t>REDE ESG PVC NBR7362 200 2,26A2,75 PARAL</t>
  </si>
  <si>
    <t>MÉDIA H PILARETES = 0,3</t>
  </si>
  <si>
    <t>REDE COLETORA/INTERCEPTOR DE ESGOTOS - BACIA I</t>
  </si>
  <si>
    <t>C-084-000-94-5-XX-0063</t>
  </si>
  <si>
    <t>LIGAÇÕES PREDIAIS - BACIA A</t>
  </si>
  <si>
    <t>LIGAÇÕES PREDIAIS - BACIA G</t>
  </si>
  <si>
    <t>LIGAÇÕES PREDIAIS - BACIA I</t>
  </si>
  <si>
    <t>LINHA DE RECALQUE FOFO DN80 - BACIA A</t>
  </si>
  <si>
    <t>REDE ESG FOFO 150 1,26A1,75m ASF S/F</t>
  </si>
  <si>
    <t>REDE ESG PVC NBR7362 250 ATE 1,25m S/PAV</t>
  </si>
  <si>
    <t>BACIA A</t>
  </si>
  <si>
    <t>BACIA C</t>
  </si>
  <si>
    <t>BACIA B</t>
  </si>
  <si>
    <t>BACIA D</t>
  </si>
  <si>
    <t>BACIA E</t>
  </si>
  <si>
    <t>BACIA G</t>
  </si>
  <si>
    <t>BACIA I</t>
  </si>
  <si>
    <t>21.08.2021</t>
  </si>
  <si>
    <t>CAIXA VENTOSA DN 80A150 X 50MM SES RNS</t>
  </si>
  <si>
    <t>CAIXA DESCARGA DN 80A150 X 50MM SES RNS</t>
  </si>
  <si>
    <t>FORN EXEC E ASSENT TRAV BC A CORR SVB</t>
  </si>
  <si>
    <t>MONT ASSENT MAT HID REC BC A - RNS</t>
  </si>
  <si>
    <t>FORNECIMENTO MAT HID REC BC A - RNS</t>
  </si>
  <si>
    <t>FORN EXEC E ASSENT TRAV BC C CORR SC</t>
  </si>
  <si>
    <t>MONT ASSENT MAT HID REC BC C - RNS</t>
  </si>
  <si>
    <t>FORNECIMENTO MAT HID REC BC C - RNS</t>
  </si>
  <si>
    <t>FORN EXEC E ASSENT TRAV GRAMP BC E T1-6</t>
  </si>
  <si>
    <t>FORN EXEC E ASSENT TRAV MND BR 101 - RNS</t>
  </si>
  <si>
    <t>utilizei quantitativos canteiro padrão cesan (DE 10 A 20 MILHÕES 40 A 60 FUNC. - 24 meses obra)</t>
  </si>
  <si>
    <t>2 frentes x 24 meses</t>
  </si>
  <si>
    <r>
      <rPr>
        <sz val="8"/>
        <color indexed="8"/>
        <rFont val="Cambria"/>
        <family val="1"/>
      </rPr>
      <t xml:space="preserve">DATA BASE CESAN: </t>
    </r>
    <r>
      <rPr>
        <b/>
        <sz val="8"/>
        <color indexed="8"/>
        <rFont val="Cambria"/>
        <family val="1"/>
      </rPr>
      <t>AGOSTO/2021</t>
    </r>
    <r>
      <rPr>
        <sz val="8"/>
        <color indexed="8"/>
        <rFont val="Cambria"/>
        <family val="1"/>
      </rPr>
      <t xml:space="preserve">
BDI SERVIÇOS DE ENGENHARIA: </t>
    </r>
    <r>
      <rPr>
        <b/>
        <sz val="8"/>
        <color indexed="8"/>
        <rFont val="Cambria"/>
        <family val="1"/>
      </rPr>
      <t xml:space="preserve">22,30% </t>
    </r>
    <r>
      <rPr>
        <sz val="8"/>
        <color indexed="8"/>
        <rFont val="Cambria"/>
        <family val="1"/>
      </rPr>
      <t xml:space="preserve">
BDI FORNECIMENTO DE MATERIAIS:</t>
    </r>
    <r>
      <rPr>
        <b/>
        <sz val="8"/>
        <color indexed="8"/>
        <rFont val="Cambria"/>
        <family val="1"/>
      </rPr>
      <t xml:space="preserve"> 15,57%</t>
    </r>
    <r>
      <rPr>
        <sz val="8"/>
        <color indexed="8"/>
        <rFont val="Cambria"/>
        <family val="1"/>
      </rPr>
      <t xml:space="preserve">
ENCARGOS SOCIAIS: </t>
    </r>
    <r>
      <rPr>
        <b/>
        <sz val="8"/>
        <color indexed="8"/>
        <rFont val="Cambria"/>
        <family val="1"/>
      </rPr>
      <t>157,27%</t>
    </r>
  </si>
  <si>
    <r>
      <t xml:space="preserve">SISTEMA DE ESGOTAMENTO SANITÁRIO DO MUNICÍPIO DE RIO NOVO DO SUL/ES
</t>
    </r>
    <r>
      <rPr>
        <b/>
        <i/>
        <sz val="14"/>
        <rFont val="Cambria"/>
        <family val="1"/>
      </rPr>
      <t>RECURSO FUNASA</t>
    </r>
  </si>
  <si>
    <r>
      <t xml:space="preserve">                            SISTEMA DE ESGOTAMENTO SANITÁRIO 
                            DO MUNICÍPIO DE RIO NOVO DO SUL/ES
                            </t>
    </r>
    <r>
      <rPr>
        <b/>
        <i/>
        <sz val="14"/>
        <color indexed="8"/>
        <rFont val="Cambria"/>
        <family val="1"/>
      </rPr>
      <t>RECURSO FUNASA</t>
    </r>
    <r>
      <rPr>
        <b/>
        <sz val="14"/>
        <color indexed="8"/>
        <rFont val="Cambria"/>
        <family val="1"/>
      </rPr>
      <t xml:space="preserve">
                                               </t>
    </r>
  </si>
  <si>
    <r>
      <rPr>
        <sz val="9"/>
        <color indexed="8"/>
        <rFont val="Cambria"/>
        <family val="1"/>
      </rPr>
      <t>DATA BASE CESAN</t>
    </r>
    <r>
      <rPr>
        <b/>
        <sz val="9"/>
        <color indexed="8"/>
        <rFont val="Cambria"/>
        <family val="1"/>
      </rPr>
      <t xml:space="preserve">: AGOSTO/2021
</t>
    </r>
    <r>
      <rPr>
        <sz val="9"/>
        <color indexed="8"/>
        <rFont val="Cambria"/>
        <family val="1"/>
      </rPr>
      <t>BDI SERVIÇOS DE ENGENHARIA:</t>
    </r>
    <r>
      <rPr>
        <b/>
        <sz val="9"/>
        <color indexed="8"/>
        <rFont val="Cambria"/>
        <family val="1"/>
      </rPr>
      <t xml:space="preserve"> 22,30% 
</t>
    </r>
    <r>
      <rPr>
        <sz val="9"/>
        <color indexed="8"/>
        <rFont val="Cambria"/>
        <family val="1"/>
      </rPr>
      <t>BDI FORNECIMENTO DE MATERIAIS:</t>
    </r>
    <r>
      <rPr>
        <b/>
        <sz val="9"/>
        <color indexed="8"/>
        <rFont val="Cambria"/>
        <family val="1"/>
      </rPr>
      <t xml:space="preserve"> 15,57%
</t>
    </r>
    <r>
      <rPr>
        <sz val="9"/>
        <color indexed="8"/>
        <rFont val="Cambria"/>
        <family val="1"/>
      </rPr>
      <t>ENCARGOS SOCIAIS</t>
    </r>
    <r>
      <rPr>
        <b/>
        <sz val="9"/>
        <color indexed="8"/>
        <rFont val="Cambria"/>
        <family val="1"/>
      </rPr>
      <t>: 157,27%</t>
    </r>
  </si>
  <si>
    <t>ADMINISTRACAO LOCAL - SES RNSUL FUNASA</t>
  </si>
</sst>
</file>

<file path=xl/styles.xml><?xml version="1.0" encoding="utf-8"?>
<styleSheet xmlns="http://schemas.openxmlformats.org/spreadsheetml/2006/main">
  <numFmts count="7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\ @"/>
    <numFmt numFmtId="174" formatCode="[$€]#,##0.00_);[Red]\([$€]#,##0.00\)"/>
    <numFmt numFmtId="175" formatCode="[$R$-416]&quot; &quot;#,##0.00;[Red]&quot;-&quot;[$R$-416]&quot; &quot;#,##0.00"/>
    <numFmt numFmtId="176" formatCode="#,##0.00\ &quot;€&quot;;[Red]\-#,##0.00\ &quot;€&quot;"/>
    <numFmt numFmtId="177" formatCode="#,"/>
    <numFmt numFmtId="178" formatCode="mmm\-yy"/>
    <numFmt numFmtId="179" formatCode="0.000"/>
    <numFmt numFmtId="180" formatCode="#,##0.000"/>
    <numFmt numFmtId="181" formatCode="0.0%"/>
    <numFmt numFmtId="182" formatCode="#0.00##&quot; m²&quot;"/>
    <numFmt numFmtId="183" formatCode="#0.00##&quot; m&quot;"/>
    <numFmt numFmtId="184" formatCode="#0.00##&quot; un&quot;"/>
    <numFmt numFmtId="185" formatCode="0#.#0&quot; m²&quot;"/>
    <numFmt numFmtId="186" formatCode="#.##0&quot; m&quot;"/>
    <numFmt numFmtId="187" formatCode="#&quot; degraus&quot;"/>
    <numFmt numFmtId="188" formatCode="0#.#0&quot; m&quot;"/>
    <numFmt numFmtId="189" formatCode="#.##00&quot; m&quot;"/>
    <numFmt numFmtId="190" formatCode="#.##&quot; m&quot;"/>
    <numFmt numFmtId="191" formatCode="#0.00&quot; m³&quot;"/>
    <numFmt numFmtId="192" formatCode="#0.0#&quot; m³&quot;"/>
    <numFmt numFmtId="193" formatCode="#0.#0&quot; m³&quot;"/>
    <numFmt numFmtId="194" formatCode="0#.#0&quot; m³K&quot;"/>
    <numFmt numFmtId="195" formatCode="#0.0#&quot; m²&quot;"/>
    <numFmt numFmtId="196" formatCode="#,#00.00&quot; kg&quot;"/>
    <numFmt numFmtId="197" formatCode="#.#0&quot; m³&quot;"/>
    <numFmt numFmtId="198" formatCode="#.#0&quot; m²&quot;"/>
    <numFmt numFmtId="199" formatCode="#0.#0&quot; m²&quot;"/>
    <numFmt numFmtId="200" formatCode="#0.00&quot; m²&quot;"/>
    <numFmt numFmtId="201" formatCode="0.00&quot; m²&quot;"/>
    <numFmt numFmtId="202" formatCode="0#.#0&quot; m³&quot;"/>
    <numFmt numFmtId="203" formatCode="#,##0.0000"/>
    <numFmt numFmtId="204" formatCode="&quot;R$&quot;#,##0.00_);[Red]\(&quot;R$&quot;#,##0.00\)"/>
    <numFmt numFmtId="205" formatCode="#.##0.0000"/>
    <numFmt numFmtId="206" formatCode="_(* #,##0.00_);_(* \(#,##0.00\);_(* \-??_);_(@_)"/>
    <numFmt numFmtId="207" formatCode="#,##0.00;[Red]#,##0.00"/>
    <numFmt numFmtId="208" formatCode="0#.#0&quot; Km&quot;"/>
    <numFmt numFmtId="209" formatCode="_-[$R$-416]\ * #,##0.00_-;\-[$R$-416]\ * #,##0.00_-;_-[$R$-416]\ * &quot;-&quot;??_-;_-@_-"/>
    <numFmt numFmtId="210" formatCode="[$-416]dddd\,\ d&quot; de &quot;mmmm&quot; de &quot;yyyy"/>
    <numFmt numFmtId="211" formatCode="[$-F400]h:mm:ss\ AM/PM"/>
    <numFmt numFmtId="212" formatCode="0.0000000"/>
    <numFmt numFmtId="213" formatCode="0.000000"/>
    <numFmt numFmtId="214" formatCode="0.00000"/>
    <numFmt numFmtId="215" formatCode="0.0000"/>
    <numFmt numFmtId="216" formatCode="#,##0.0"/>
    <numFmt numFmtId="217" formatCode="#,##0.00000"/>
    <numFmt numFmtId="218" formatCode="0.0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  <numFmt numFmtId="223" formatCode="000000000"/>
    <numFmt numFmtId="224" formatCode="_(* #,##0.0000_);_(* \(#,##0.0000\);_(* &quot;-&quot;??_);_(@_)"/>
    <numFmt numFmtId="225" formatCode="_(* #,##0.0000_);_(* \(#,##0.0000\);_(* &quot;-&quot;??????_);_(@_)"/>
  </numFmts>
  <fonts count="93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18"/>
      <name val="Courier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4"/>
      <color indexed="8"/>
      <name val="Cambria"/>
      <family val="1"/>
    </font>
    <font>
      <b/>
      <i/>
      <sz val="14"/>
      <name val="Cambria"/>
      <family val="1"/>
    </font>
    <font>
      <b/>
      <i/>
      <sz val="14"/>
      <color indexed="8"/>
      <name val="Cambria"/>
      <family val="1"/>
    </font>
    <font>
      <b/>
      <i/>
      <sz val="16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20"/>
      <name val="Courier"/>
      <family val="3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9"/>
      <name val="Cambria"/>
      <family val="1"/>
    </font>
    <font>
      <b/>
      <sz val="12"/>
      <color indexed="9"/>
      <name val="Cambria"/>
      <family val="1"/>
    </font>
    <font>
      <b/>
      <sz val="10"/>
      <color indexed="10"/>
      <name val="Cambria"/>
      <family val="1"/>
    </font>
    <font>
      <b/>
      <sz val="14"/>
      <name val="Cambria"/>
      <family val="1"/>
    </font>
    <font>
      <sz val="10"/>
      <color indexed="5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Courier"/>
      <family val="3"/>
    </font>
    <font>
      <u val="single"/>
      <sz val="11"/>
      <color theme="10"/>
      <name val="Calibri"/>
      <family val="2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rgb="FF92D050"/>
      <name val="Cambria"/>
      <family val="1"/>
    </font>
    <font>
      <b/>
      <sz val="11"/>
      <color theme="1"/>
      <name val="Cambria"/>
      <family val="1"/>
    </font>
    <font>
      <sz val="10"/>
      <color theme="1"/>
      <name val="Calibri"/>
      <family val="2"/>
    </font>
    <font>
      <b/>
      <sz val="14"/>
      <color theme="1"/>
      <name val="Cambria"/>
      <family val="1"/>
    </font>
    <font>
      <b/>
      <sz val="8"/>
      <name val="Courier"/>
      <family val="2"/>
    </font>
  </fonts>
  <fills count="8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4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1" borderId="0" applyNumberFormat="0" applyBorder="0" applyAlignment="0" applyProtection="0"/>
    <xf numFmtId="0" fontId="1" fillId="3" borderId="0" applyNumberFormat="0" applyBorder="0" applyAlignment="0" applyProtection="0"/>
    <xf numFmtId="0" fontId="5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56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56" fillId="14" borderId="0" applyNumberFormat="0" applyBorder="0" applyAlignment="0" applyProtection="0"/>
    <xf numFmtId="0" fontId="1" fillId="4" borderId="0" applyNumberFormat="0" applyBorder="0" applyAlignment="0" applyProtection="0"/>
    <xf numFmtId="0" fontId="5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56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7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5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56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5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5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5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5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56" fillId="27" borderId="0" applyNumberFormat="0" applyBorder="0" applyAlignment="0" applyProtection="0"/>
    <xf numFmtId="0" fontId="1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56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56" fillId="29" borderId="0" applyNumberFormat="0" applyBorder="0" applyAlignment="0" applyProtection="0"/>
    <xf numFmtId="0" fontId="1" fillId="30" borderId="0" applyNumberFormat="0" applyBorder="0" applyAlignment="0" applyProtection="0"/>
    <xf numFmtId="0" fontId="56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56" fillId="3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56" fillId="32" borderId="0" applyNumberFormat="0" applyBorder="0" applyAlignment="0" applyProtection="0"/>
    <xf numFmtId="0" fontId="1" fillId="18" borderId="0" applyNumberFormat="0" applyBorder="0" applyAlignment="0" applyProtection="0"/>
    <xf numFmtId="0" fontId="5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56" fillId="3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56" fillId="33" borderId="0" applyNumberFormat="0" applyBorder="0" applyAlignment="0" applyProtection="0"/>
    <xf numFmtId="0" fontId="1" fillId="26" borderId="0" applyNumberFormat="0" applyBorder="0" applyAlignment="0" applyProtection="0"/>
    <xf numFmtId="0" fontId="56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56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56" fillId="34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40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41" borderId="0" applyNumberFormat="0" applyBorder="0" applyAlignment="0" applyProtection="0"/>
    <xf numFmtId="0" fontId="57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1" borderId="0" applyNumberFormat="0" applyBorder="0" applyAlignment="0" applyProtection="0"/>
    <xf numFmtId="0" fontId="57" fillId="4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8" borderId="0" applyNumberFormat="0" applyBorder="0" applyAlignment="0" applyProtection="0"/>
    <xf numFmtId="0" fontId="57" fillId="44" borderId="0" applyNumberFormat="0" applyBorder="0" applyAlignment="0" applyProtection="0"/>
    <xf numFmtId="0" fontId="4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57" fillId="44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45" borderId="0" applyNumberFormat="0" applyBorder="0" applyAlignment="0" applyProtection="0"/>
    <xf numFmtId="0" fontId="4" fillId="37" borderId="0" applyNumberFormat="0" applyBorder="0" applyAlignment="0" applyProtection="0"/>
    <xf numFmtId="0" fontId="57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57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57" fillId="4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57" fillId="47" borderId="0" applyNumberFormat="0" applyBorder="0" applyAlignment="0" applyProtection="0"/>
    <xf numFmtId="0" fontId="4" fillId="6" borderId="0" applyNumberFormat="0" applyBorder="0" applyAlignment="0" applyProtection="0"/>
    <xf numFmtId="0" fontId="4" fillId="48" borderId="0" applyNumberFormat="0" applyBorder="0" applyAlignment="0" applyProtection="0"/>
    <xf numFmtId="0" fontId="57" fillId="49" borderId="0" applyNumberFormat="0" applyBorder="0" applyAlignment="0" applyProtection="0"/>
    <xf numFmtId="0" fontId="4" fillId="39" borderId="0" applyNumberFormat="0" applyBorder="0" applyAlignment="0" applyProtection="0"/>
    <xf numFmtId="0" fontId="57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57" fillId="49" borderId="0" applyNumberFormat="0" applyBorder="0" applyAlignment="0" applyProtection="0"/>
    <xf numFmtId="0" fontId="4" fillId="1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8" fillId="5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8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6" fillId="55" borderId="1" applyNumberFormat="0" applyAlignment="0" applyProtection="0"/>
    <xf numFmtId="0" fontId="6" fillId="55" borderId="1" applyNumberFormat="0" applyAlignment="0" applyProtection="0"/>
    <xf numFmtId="0" fontId="59" fillId="56" borderId="2" applyNumberFormat="0" applyAlignment="0" applyProtection="0"/>
    <xf numFmtId="0" fontId="6" fillId="55" borderId="1" applyNumberFormat="0" applyAlignment="0" applyProtection="0"/>
    <xf numFmtId="0" fontId="6" fillId="55" borderId="1" applyNumberFormat="0" applyAlignment="0" applyProtection="0"/>
    <xf numFmtId="0" fontId="6" fillId="57" borderId="1" applyNumberFormat="0" applyAlignment="0" applyProtection="0"/>
    <xf numFmtId="0" fontId="59" fillId="56" borderId="2" applyNumberFormat="0" applyAlignment="0" applyProtection="0"/>
    <xf numFmtId="0" fontId="21" fillId="58" borderId="1" applyNumberFormat="0" applyAlignment="0" applyProtection="0"/>
    <xf numFmtId="0" fontId="6" fillId="57" borderId="1" applyNumberFormat="0" applyAlignment="0" applyProtection="0"/>
    <xf numFmtId="0" fontId="60" fillId="59" borderId="3" applyNumberFormat="0" applyAlignment="0" applyProtection="0"/>
    <xf numFmtId="0" fontId="7" fillId="60" borderId="4" applyNumberFormat="0" applyAlignment="0" applyProtection="0"/>
    <xf numFmtId="0" fontId="7" fillId="60" borderId="4" applyNumberFormat="0" applyAlignment="0" applyProtection="0"/>
    <xf numFmtId="0" fontId="7" fillId="61" borderId="4" applyNumberFormat="0" applyAlignment="0" applyProtection="0"/>
    <xf numFmtId="0" fontId="60" fillId="59" borderId="3" applyNumberFormat="0" applyAlignment="0" applyProtection="0"/>
    <xf numFmtId="0" fontId="7" fillId="60" borderId="4" applyNumberFormat="0" applyAlignment="0" applyProtection="0"/>
    <xf numFmtId="0" fontId="7" fillId="61" borderId="4" applyNumberFormat="0" applyAlignment="0" applyProtection="0"/>
    <xf numFmtId="0" fontId="6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1" fillId="0" borderId="5" applyNumberFormat="0" applyFill="0" applyAlignment="0" applyProtection="0"/>
    <xf numFmtId="0" fontId="13" fillId="0" borderId="7" applyNumberFormat="0" applyFill="0" applyAlignment="0" applyProtection="0"/>
    <xf numFmtId="0" fontId="8" fillId="0" borderId="6" applyNumberFormat="0" applyFill="0" applyAlignment="0" applyProtection="0"/>
    <xf numFmtId="0" fontId="7" fillId="60" borderId="4" applyNumberFormat="0" applyAlignment="0" applyProtection="0"/>
    <xf numFmtId="0" fontId="7" fillId="60" borderId="4" applyNumberFormat="0" applyAlignment="0" applyProtection="0"/>
    <xf numFmtId="0" fontId="57" fillId="6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63" borderId="0" applyNumberFormat="0" applyBorder="0" applyAlignment="0" applyProtection="0"/>
    <xf numFmtId="0" fontId="57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3" borderId="0" applyNumberFormat="0" applyBorder="0" applyAlignment="0" applyProtection="0"/>
    <xf numFmtId="0" fontId="57" fillId="6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66" borderId="0" applyNumberFormat="0" applyBorder="0" applyAlignment="0" applyProtection="0"/>
    <xf numFmtId="0" fontId="57" fillId="65" borderId="0" applyNumberFormat="0" applyBorder="0" applyAlignment="0" applyProtection="0"/>
    <xf numFmtId="0" fontId="4" fillId="43" borderId="0" applyNumberFormat="0" applyBorder="0" applyAlignment="0" applyProtection="0"/>
    <xf numFmtId="0" fontId="4" fillId="66" borderId="0" applyNumberFormat="0" applyBorder="0" applyAlignment="0" applyProtection="0"/>
    <xf numFmtId="0" fontId="57" fillId="6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68" borderId="0" applyNumberFormat="0" applyBorder="0" applyAlignment="0" applyProtection="0"/>
    <xf numFmtId="0" fontId="57" fillId="67" borderId="0" applyNumberFormat="0" applyBorder="0" applyAlignment="0" applyProtection="0"/>
    <xf numFmtId="0" fontId="4" fillId="24" borderId="0" applyNumberFormat="0" applyBorder="0" applyAlignment="0" applyProtection="0"/>
    <xf numFmtId="0" fontId="4" fillId="68" borderId="0" applyNumberFormat="0" applyBorder="0" applyAlignment="0" applyProtection="0"/>
    <xf numFmtId="0" fontId="57" fillId="6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57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46" borderId="0" applyNumberFormat="0" applyBorder="0" applyAlignment="0" applyProtection="0"/>
    <xf numFmtId="0" fontId="57" fillId="7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57" fillId="71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57" fillId="7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73" borderId="0" applyNumberFormat="0" applyBorder="0" applyAlignment="0" applyProtection="0"/>
    <xf numFmtId="0" fontId="57" fillId="72" borderId="0" applyNumberFormat="0" applyBorder="0" applyAlignment="0" applyProtection="0"/>
    <xf numFmtId="0" fontId="4" fillId="52" borderId="0" applyNumberFormat="0" applyBorder="0" applyAlignment="0" applyProtection="0"/>
    <xf numFmtId="0" fontId="4" fillId="73" borderId="0" applyNumberFormat="0" applyBorder="0" applyAlignment="0" applyProtection="0"/>
    <xf numFmtId="0" fontId="62" fillId="74" borderId="2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22" borderId="1" applyNumberFormat="0" applyAlignment="0" applyProtection="0"/>
    <xf numFmtId="0" fontId="62" fillId="74" borderId="2" applyNumberFormat="0" applyAlignment="0" applyProtection="0"/>
    <xf numFmtId="0" fontId="9" fillId="31" borderId="1" applyNumberFormat="0" applyAlignment="0" applyProtection="0"/>
    <xf numFmtId="0" fontId="9" fillId="22" borderId="1" applyNumberFormat="0" applyAlignment="0" applyProtection="0"/>
    <xf numFmtId="17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3" fillId="0" borderId="0">
      <alignment horizontal="center"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>
      <alignment horizontal="center" textRotation="90"/>
      <protection/>
    </xf>
    <xf numFmtId="172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0" fontId="67" fillId="7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67" fillId="7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56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56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7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77" borderId="0" applyNumberFormat="0" applyBorder="0" applyAlignment="0" applyProtection="0"/>
    <xf numFmtId="0" fontId="68" fillId="76" borderId="0" applyNumberFormat="0" applyBorder="0" applyAlignment="0" applyProtection="0"/>
    <xf numFmtId="0" fontId="22" fillId="31" borderId="0" applyNumberFormat="0" applyBorder="0" applyAlignment="0" applyProtection="0"/>
    <xf numFmtId="0" fontId="11" fillId="7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172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203" fontId="0" fillId="0" borderId="0">
      <alignment/>
      <protection/>
    </xf>
    <xf numFmtId="0" fontId="56" fillId="0" borderId="0">
      <alignment/>
      <protection/>
    </xf>
    <xf numFmtId="203" fontId="0" fillId="0" borderId="0">
      <alignment/>
      <protection/>
    </xf>
    <xf numFmtId="0" fontId="1" fillId="0" borderId="0">
      <alignment/>
      <protection/>
    </xf>
    <xf numFmtId="0" fontId="23" fillId="0" borderId="0" applyAlignment="0">
      <protection locked="0"/>
    </xf>
    <xf numFmtId="205" fontId="0" fillId="0" borderId="0">
      <alignment/>
      <protection/>
    </xf>
    <xf numFmtId="0" fontId="23" fillId="0" borderId="0" applyAlignment="0"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0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76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0" fontId="0" fillId="78" borderId="11" applyNumberFormat="0" applyFont="0" applyAlignment="0" applyProtection="0"/>
    <xf numFmtId="0" fontId="56" fillId="78" borderId="11" applyNumberFormat="0" applyFont="0" applyAlignment="0" applyProtection="0"/>
    <xf numFmtId="0" fontId="2" fillId="16" borderId="12" applyNumberFormat="0" applyFont="0" applyAlignment="0" applyProtection="0"/>
    <xf numFmtId="0" fontId="1" fillId="78" borderId="11" applyNumberFormat="0" applyFont="0" applyAlignment="0" applyProtection="0"/>
    <xf numFmtId="0" fontId="2" fillId="16" borderId="12" applyNumberFormat="0" applyFont="0" applyAlignment="0" applyProtection="0"/>
    <xf numFmtId="0" fontId="1" fillId="78" borderId="11" applyNumberFormat="0" applyFont="0" applyAlignment="0" applyProtection="0"/>
    <xf numFmtId="0" fontId="56" fillId="78" borderId="11" applyNumberFormat="0" applyFont="0" applyAlignment="0" applyProtection="0"/>
    <xf numFmtId="0" fontId="1" fillId="79" borderId="12" applyNumberFormat="0" applyAlignment="0" applyProtection="0"/>
    <xf numFmtId="0" fontId="56" fillId="78" borderId="11" applyNumberFormat="0" applyFont="0" applyAlignment="0" applyProtection="0"/>
    <xf numFmtId="0" fontId="1" fillId="78" borderId="11" applyNumberFormat="0" applyFont="0" applyAlignment="0" applyProtection="0"/>
    <xf numFmtId="0" fontId="23" fillId="16" borderId="12" applyNumberFormat="0" applyFont="0" applyAlignment="0" applyProtection="0"/>
    <xf numFmtId="0" fontId="1" fillId="79" borderId="12" applyNumberFormat="0" applyAlignment="0" applyProtection="0"/>
    <xf numFmtId="0" fontId="56" fillId="78" borderId="11" applyNumberFormat="0" applyFont="0" applyAlignment="0" applyProtection="0"/>
    <xf numFmtId="0" fontId="2" fillId="16" borderId="12" applyNumberFormat="0" applyFont="0" applyAlignment="0" applyProtection="0"/>
    <xf numFmtId="0" fontId="2" fillId="16" borderId="12" applyNumberFormat="0" applyFont="0" applyAlignment="0" applyProtection="0"/>
    <xf numFmtId="0" fontId="12" fillId="55" borderId="13" applyNumberFormat="0" applyAlignment="0" applyProtection="0"/>
    <xf numFmtId="0" fontId="12" fillId="55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>
      <alignment/>
      <protection/>
    </xf>
    <xf numFmtId="175" fontId="71" fillId="0" borderId="0">
      <alignment/>
      <protection/>
    </xf>
    <xf numFmtId="0" fontId="72" fillId="56" borderId="14" applyNumberFormat="0" applyAlignment="0" applyProtection="0"/>
    <xf numFmtId="0" fontId="12" fillId="55" borderId="13" applyNumberFormat="0" applyAlignment="0" applyProtection="0"/>
    <xf numFmtId="0" fontId="12" fillId="55" borderId="13" applyNumberFormat="0" applyAlignment="0" applyProtection="0"/>
    <xf numFmtId="0" fontId="12" fillId="57" borderId="13" applyNumberFormat="0" applyAlignment="0" applyProtection="0"/>
    <xf numFmtId="0" fontId="72" fillId="56" borderId="14" applyNumberFormat="0" applyAlignment="0" applyProtection="0"/>
    <xf numFmtId="0" fontId="12" fillId="58" borderId="13" applyNumberFormat="0" applyAlignment="0" applyProtection="0"/>
    <xf numFmtId="0" fontId="12" fillId="57" borderId="13" applyNumberFormat="0" applyAlignment="0" applyProtection="0"/>
    <xf numFmtId="177" fontId="19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2" fillId="0" borderId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206" fontId="1" fillId="0" borderId="0" applyFill="0" applyBorder="0" applyAlignment="0" applyProtection="0"/>
    <xf numFmtId="4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206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24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7" fillId="0" borderId="17" applyNumberFormat="0" applyFill="0" applyAlignment="0" applyProtection="0"/>
    <xf numFmtId="0" fontId="25" fillId="0" borderId="18" applyNumberFormat="0" applyFill="0" applyAlignment="0" applyProtection="0"/>
    <xf numFmtId="0" fontId="17" fillId="0" borderId="9" applyNumberFormat="0" applyFill="0" applyAlignment="0" applyProtection="0"/>
    <xf numFmtId="0" fontId="78" fillId="0" borderId="1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8" fillId="0" borderId="19" applyNumberFormat="0" applyFill="0" applyAlignment="0" applyProtection="0"/>
    <xf numFmtId="0" fontId="26" fillId="0" borderId="20" applyNumberFormat="0" applyFill="0" applyAlignment="0" applyProtection="0"/>
    <xf numFmtId="0" fontId="1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79" fillId="0" borderId="21" applyNumberFormat="0" applyFill="0" applyAlignment="0" applyProtection="0"/>
    <xf numFmtId="0" fontId="20" fillId="0" borderId="23" applyNumberFormat="0" applyFill="0" applyAlignment="0" applyProtection="0"/>
    <xf numFmtId="0" fontId="20" fillId="0" borderId="22" applyNumberFormat="0" applyFill="0" applyAlignment="0" applyProtection="0"/>
    <xf numFmtId="171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206" fontId="1" fillId="0" borderId="0" applyFill="0" applyBorder="0" applyAlignment="0" applyProtection="0"/>
    <xf numFmtId="171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6" fillId="0" borderId="0" applyFont="0" applyFill="0" applyBorder="0" applyAlignment="0" applyProtection="0"/>
    <xf numFmtId="206" fontId="1" fillId="0" borderId="0" applyFill="0" applyBorder="0" applyAlignment="0" applyProtection="0"/>
    <xf numFmtId="171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172" fontId="0" fillId="0" borderId="0" xfId="0" applyAlignment="1">
      <alignment/>
    </xf>
    <xf numFmtId="0" fontId="56" fillId="0" borderId="0" xfId="503">
      <alignment/>
      <protection/>
    </xf>
    <xf numFmtId="0" fontId="80" fillId="0" borderId="0" xfId="503" applyFont="1">
      <alignment/>
      <protection/>
    </xf>
    <xf numFmtId="4" fontId="80" fillId="0" borderId="0" xfId="503" applyNumberFormat="1" applyFont="1" applyFill="1" applyAlignment="1">
      <alignment horizontal="center" vertical="center"/>
      <protection/>
    </xf>
    <xf numFmtId="0" fontId="80" fillId="0" borderId="0" xfId="503" applyFont="1" applyFill="1" applyAlignment="1">
      <alignment horizontal="left" vertical="center"/>
      <protection/>
    </xf>
    <xf numFmtId="3" fontId="56" fillId="0" borderId="0" xfId="503" applyNumberFormat="1">
      <alignment/>
      <protection/>
    </xf>
    <xf numFmtId="4" fontId="56" fillId="0" borderId="0" xfId="503" applyNumberFormat="1">
      <alignment/>
      <protection/>
    </xf>
    <xf numFmtId="4" fontId="80" fillId="0" borderId="0" xfId="503" applyNumberFormat="1" applyFont="1" applyFill="1" applyAlignment="1">
      <alignment horizontal="right" vertical="center"/>
      <protection/>
    </xf>
    <xf numFmtId="0" fontId="80" fillId="0" borderId="0" xfId="503" applyFont="1" applyFill="1" applyAlignment="1">
      <alignment horizontal="left" vertical="center" wrapText="1"/>
      <protection/>
    </xf>
    <xf numFmtId="4" fontId="81" fillId="0" borderId="0" xfId="503" applyNumberFormat="1" applyFont="1" applyFill="1" applyBorder="1" applyAlignment="1">
      <alignment vertical="center"/>
      <protection/>
    </xf>
    <xf numFmtId="0" fontId="81" fillId="0" borderId="0" xfId="503" applyFont="1" applyFill="1" applyBorder="1" applyAlignment="1">
      <alignment horizontal="left" vertical="center"/>
      <protection/>
    </xf>
    <xf numFmtId="0" fontId="81" fillId="0" borderId="0" xfId="503" applyFont="1" applyBorder="1" applyAlignment="1">
      <alignment horizontal="right"/>
      <protection/>
    </xf>
    <xf numFmtId="0" fontId="81" fillId="0" borderId="0" xfId="503" applyFont="1" applyBorder="1">
      <alignment/>
      <protection/>
    </xf>
    <xf numFmtId="0" fontId="82" fillId="0" borderId="0" xfId="503" applyFont="1" applyFill="1" applyAlignment="1">
      <alignment horizontal="center" vertical="center" wrapText="1"/>
      <protection/>
    </xf>
    <xf numFmtId="0" fontId="82" fillId="0" borderId="0" xfId="503" applyFont="1" applyFill="1" applyAlignment="1">
      <alignment horizontal="center" vertical="center"/>
      <protection/>
    </xf>
    <xf numFmtId="4" fontId="82" fillId="0" borderId="0" xfId="503" applyNumberFormat="1" applyFont="1" applyFill="1" applyAlignment="1">
      <alignment horizontal="center" vertical="center"/>
      <protection/>
    </xf>
    <xf numFmtId="4" fontId="82" fillId="0" borderId="0" xfId="503" applyNumberFormat="1" applyFont="1" applyFill="1" applyAlignment="1">
      <alignment horizontal="center" vertical="center" wrapText="1"/>
      <protection/>
    </xf>
    <xf numFmtId="0" fontId="81" fillId="0" borderId="0" xfId="503" applyFont="1" applyBorder="1" applyAlignment="1">
      <alignment horizontal="center" vertical="center"/>
      <protection/>
    </xf>
    <xf numFmtId="0" fontId="81" fillId="0" borderId="0" xfId="503" applyFont="1" applyBorder="1" applyAlignment="1">
      <alignment vertical="center"/>
      <protection/>
    </xf>
    <xf numFmtId="0" fontId="82" fillId="0" borderId="0" xfId="503" applyFont="1" applyFill="1" applyBorder="1" applyAlignment="1">
      <alignment horizontal="left" vertical="center"/>
      <protection/>
    </xf>
    <xf numFmtId="4" fontId="81" fillId="0" borderId="0" xfId="503" applyNumberFormat="1" applyFont="1" applyFill="1" applyAlignment="1">
      <alignment horizontal="right" vertical="center"/>
      <protection/>
    </xf>
    <xf numFmtId="0" fontId="81" fillId="0" borderId="0" xfId="503" applyFont="1" applyFill="1" applyBorder="1" applyAlignment="1">
      <alignment vertical="center"/>
      <protection/>
    </xf>
    <xf numFmtId="0" fontId="81" fillId="0" borderId="0" xfId="503" applyFont="1" applyFill="1" applyBorder="1" applyAlignment="1">
      <alignment horizontal="center" vertical="center"/>
      <protection/>
    </xf>
    <xf numFmtId="0" fontId="81" fillId="0" borderId="0" xfId="503" applyFont="1" applyFill="1" applyBorder="1" applyAlignment="1">
      <alignment horizontal="right" vertical="center"/>
      <protection/>
    </xf>
    <xf numFmtId="4" fontId="82" fillId="0" borderId="0" xfId="503" applyNumberFormat="1" applyFont="1" applyFill="1" applyAlignment="1">
      <alignment horizontal="right" vertical="center"/>
      <protection/>
    </xf>
    <xf numFmtId="4" fontId="81" fillId="0" borderId="0" xfId="503" applyNumberFormat="1" applyFont="1" applyFill="1" applyBorder="1" applyAlignment="1">
      <alignment horizontal="right" vertical="center"/>
      <protection/>
    </xf>
    <xf numFmtId="0" fontId="81" fillId="0" borderId="0" xfId="503" applyFont="1" applyFill="1" applyBorder="1">
      <alignment/>
      <protection/>
    </xf>
    <xf numFmtId="0" fontId="81" fillId="0" borderId="0" xfId="503" applyFont="1" applyBorder="1" applyAlignment="1">
      <alignment/>
      <protection/>
    </xf>
    <xf numFmtId="4" fontId="81" fillId="0" borderId="0" xfId="503" applyNumberFormat="1" applyFont="1" applyBorder="1" applyAlignment="1">
      <alignment horizontal="center"/>
      <protection/>
    </xf>
    <xf numFmtId="4" fontId="81" fillId="0" borderId="0" xfId="503" applyNumberFormat="1" applyFont="1" applyBorder="1">
      <alignment/>
      <protection/>
    </xf>
    <xf numFmtId="4" fontId="83" fillId="0" borderId="0" xfId="503" applyNumberFormat="1" applyFont="1" applyBorder="1" applyAlignment="1">
      <alignment horizontal="right"/>
      <protection/>
    </xf>
    <xf numFmtId="4" fontId="81" fillId="0" borderId="0" xfId="503" applyNumberFormat="1" applyFont="1" applyBorder="1" applyAlignment="1">
      <alignment horizontal="right"/>
      <protection/>
    </xf>
    <xf numFmtId="172" fontId="28" fillId="80" borderId="24" xfId="0" applyFont="1" applyFill="1" applyBorder="1" applyAlignment="1">
      <alignment/>
    </xf>
    <xf numFmtId="49" fontId="28" fillId="6" borderId="25" xfId="0" applyNumberFormat="1" applyFont="1" applyFill="1" applyBorder="1" applyAlignment="1">
      <alignment/>
    </xf>
    <xf numFmtId="172" fontId="28" fillId="6" borderId="25" xfId="0" applyFont="1" applyFill="1" applyBorder="1" applyAlignment="1">
      <alignment/>
    </xf>
    <xf numFmtId="14" fontId="28" fillId="6" borderId="25" xfId="0" applyNumberFormat="1" applyFont="1" applyFill="1" applyBorder="1" applyAlignment="1">
      <alignment/>
    </xf>
    <xf numFmtId="49" fontId="28" fillId="6" borderId="24" xfId="0" applyNumberFormat="1" applyFont="1" applyFill="1" applyBorder="1" applyAlignment="1">
      <alignment/>
    </xf>
    <xf numFmtId="172" fontId="28" fillId="6" borderId="24" xfId="0" applyFont="1" applyFill="1" applyBorder="1" applyAlignment="1">
      <alignment/>
    </xf>
    <xf numFmtId="14" fontId="28" fillId="6" borderId="24" xfId="0" applyNumberFormat="1" applyFont="1" applyFill="1" applyBorder="1" applyAlignment="1">
      <alignment/>
    </xf>
    <xf numFmtId="4" fontId="28" fillId="6" borderId="24" xfId="0" applyNumberFormat="1" applyFont="1" applyFill="1" applyBorder="1" applyAlignment="1">
      <alignment/>
    </xf>
    <xf numFmtId="0" fontId="28" fillId="6" borderId="25" xfId="0" applyNumberFormat="1" applyFont="1" applyFill="1" applyBorder="1" applyAlignment="1">
      <alignment/>
    </xf>
    <xf numFmtId="0" fontId="28" fillId="6" borderId="2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8" fillId="80" borderId="24" xfId="0" applyNumberFormat="1" applyFont="1" applyFill="1" applyBorder="1" applyAlignment="1">
      <alignment/>
    </xf>
    <xf numFmtId="4" fontId="28" fillId="6" borderId="25" xfId="0" applyNumberFormat="1" applyFont="1" applyFill="1" applyBorder="1" applyAlignment="1">
      <alignment/>
    </xf>
    <xf numFmtId="4" fontId="82" fillId="81" borderId="0" xfId="503" applyNumberFormat="1" applyFont="1" applyFill="1" applyAlignment="1">
      <alignment horizontal="right" vertical="center"/>
      <protection/>
    </xf>
    <xf numFmtId="0" fontId="82" fillId="81" borderId="0" xfId="503" applyFont="1" applyFill="1" applyBorder="1">
      <alignment/>
      <protection/>
    </xf>
    <xf numFmtId="4" fontId="80" fillId="81" borderId="0" xfId="503" applyNumberFormat="1" applyFont="1" applyFill="1" applyAlignment="1">
      <alignment horizontal="center" vertical="center"/>
      <protection/>
    </xf>
    <xf numFmtId="0" fontId="84" fillId="82" borderId="0" xfId="503" applyFont="1" applyFill="1" applyBorder="1" applyAlignment="1">
      <alignment horizontal="left" vertical="center"/>
      <protection/>
    </xf>
    <xf numFmtId="0" fontId="84" fillId="82" borderId="0" xfId="503" applyFont="1" applyFill="1" applyBorder="1" applyAlignment="1">
      <alignment vertical="center"/>
      <protection/>
    </xf>
    <xf numFmtId="4" fontId="84" fillId="82" borderId="0" xfId="503" applyNumberFormat="1" applyFont="1" applyFill="1" applyAlignment="1">
      <alignment horizontal="right" vertical="center"/>
      <protection/>
    </xf>
    <xf numFmtId="0" fontId="85" fillId="82" borderId="0" xfId="503" applyFont="1" applyFill="1" applyAlignment="1">
      <alignment vertical="center" wrapText="1"/>
      <protection/>
    </xf>
    <xf numFmtId="0" fontId="85" fillId="82" borderId="0" xfId="503" applyFont="1" applyFill="1" applyAlignment="1">
      <alignment horizontal="center" vertical="center" wrapText="1"/>
      <protection/>
    </xf>
    <xf numFmtId="4" fontId="85" fillId="82" borderId="0" xfId="503" applyNumberFormat="1" applyFont="1" applyFill="1" applyAlignment="1">
      <alignment horizontal="center" vertical="center"/>
      <protection/>
    </xf>
    <xf numFmtId="3" fontId="80" fillId="81" borderId="0" xfId="503" applyNumberFormat="1" applyFont="1" applyFill="1" applyAlignment="1">
      <alignment horizontal="center" vertical="center" wrapText="1"/>
      <protection/>
    </xf>
    <xf numFmtId="3" fontId="80" fillId="0" borderId="0" xfId="503" applyNumberFormat="1" applyFont="1" applyFill="1" applyAlignment="1">
      <alignment horizontal="center" vertical="center"/>
      <protection/>
    </xf>
    <xf numFmtId="3" fontId="85" fillId="82" borderId="0" xfId="503" applyNumberFormat="1" applyFont="1" applyFill="1" applyAlignment="1">
      <alignment horizontal="center" vertical="center" wrapText="1"/>
      <protection/>
    </xf>
    <xf numFmtId="0" fontId="86" fillId="81" borderId="0" xfId="503" applyFont="1" applyFill="1" applyBorder="1">
      <alignment/>
      <protection/>
    </xf>
    <xf numFmtId="172" fontId="50" fillId="0" borderId="0" xfId="0" applyFont="1" applyFill="1" applyBorder="1" applyAlignment="1">
      <alignment vertical="center" wrapText="1"/>
    </xf>
    <xf numFmtId="4" fontId="80" fillId="0" borderId="0" xfId="503" applyNumberFormat="1" applyFont="1" applyFill="1" applyAlignment="1">
      <alignment horizontal="left" vertical="center"/>
      <protection/>
    </xf>
    <xf numFmtId="0" fontId="82" fillId="81" borderId="0" xfId="503" applyFont="1" applyFill="1" applyAlignment="1">
      <alignment vertical="center"/>
      <protection/>
    </xf>
    <xf numFmtId="0" fontId="82" fillId="0" borderId="0" xfId="503" applyFont="1" applyFill="1" applyBorder="1" applyAlignment="1">
      <alignment vertical="center" wrapText="1"/>
      <protection/>
    </xf>
    <xf numFmtId="172" fontId="87" fillId="0" borderId="0" xfId="0" applyFont="1" applyFill="1" applyAlignment="1">
      <alignment vertical="center"/>
    </xf>
    <xf numFmtId="172" fontId="81" fillId="0" borderId="0" xfId="0" applyFont="1" applyFill="1" applyAlignment="1">
      <alignment vertical="center"/>
    </xf>
    <xf numFmtId="9" fontId="81" fillId="0" borderId="0" xfId="596" applyFont="1" applyFill="1" applyAlignment="1">
      <alignment horizontal="left" vertical="center"/>
    </xf>
    <xf numFmtId="0" fontId="87" fillId="0" borderId="0" xfId="503" applyFont="1" applyFill="1" applyBorder="1">
      <alignment/>
      <protection/>
    </xf>
    <xf numFmtId="172" fontId="88" fillId="83" borderId="0" xfId="0" applyFont="1" applyFill="1" applyAlignment="1">
      <alignment vertical="center"/>
    </xf>
    <xf numFmtId="0" fontId="88" fillId="83" borderId="0" xfId="503" applyFont="1" applyFill="1" applyBorder="1">
      <alignment/>
      <protection/>
    </xf>
    <xf numFmtId="0" fontId="85" fillId="82" borderId="0" xfId="503" applyFont="1" applyFill="1" applyAlignment="1">
      <alignment vertical="center"/>
      <protection/>
    </xf>
    <xf numFmtId="4" fontId="80" fillId="0" borderId="0" xfId="503" applyNumberFormat="1" applyFont="1">
      <alignment/>
      <protection/>
    </xf>
    <xf numFmtId="0" fontId="82" fillId="0" borderId="0" xfId="503" applyFont="1" applyFill="1" applyAlignment="1">
      <alignment horizontal="left" vertical="center" wrapText="1"/>
      <protection/>
    </xf>
    <xf numFmtId="0" fontId="52" fillId="0" borderId="0" xfId="453" applyFont="1" applyBorder="1" applyAlignment="1">
      <alignment horizontal="center"/>
      <protection/>
    </xf>
    <xf numFmtId="4" fontId="52" fillId="0" borderId="0" xfId="453" applyNumberFormat="1" applyFont="1" applyFill="1" applyBorder="1" applyAlignment="1">
      <alignment horizontal="right"/>
      <protection/>
    </xf>
    <xf numFmtId="4" fontId="52" fillId="0" borderId="0" xfId="453" applyNumberFormat="1" applyFont="1" applyBorder="1" applyAlignment="1">
      <alignment horizontal="right"/>
      <protection/>
    </xf>
    <xf numFmtId="0" fontId="82" fillId="0" borderId="0" xfId="453" applyFont="1" applyBorder="1" applyAlignment="1">
      <alignment/>
      <protection/>
    </xf>
    <xf numFmtId="0" fontId="82" fillId="0" borderId="0" xfId="453" applyFont="1" applyBorder="1" applyAlignment="1">
      <alignment horizontal="right"/>
      <protection/>
    </xf>
    <xf numFmtId="0" fontId="88" fillId="0" borderId="0" xfId="503" applyFont="1" applyFill="1" applyBorder="1" applyAlignment="1">
      <alignment horizontal="center" vertical="center"/>
      <protection/>
    </xf>
    <xf numFmtId="4" fontId="88" fillId="0" borderId="0" xfId="503" applyNumberFormat="1" applyFont="1" applyFill="1" applyBorder="1" applyAlignment="1">
      <alignment vertical="center"/>
      <protection/>
    </xf>
    <xf numFmtId="4" fontId="88" fillId="0" borderId="0" xfId="503" applyNumberFormat="1" applyFont="1" applyFill="1" applyAlignment="1">
      <alignment horizontal="right" vertical="center"/>
      <protection/>
    </xf>
    <xf numFmtId="172" fontId="88" fillId="0" borderId="0" xfId="0" applyFont="1" applyFill="1" applyAlignment="1">
      <alignment vertical="center"/>
    </xf>
    <xf numFmtId="0" fontId="88" fillId="0" borderId="0" xfId="503" applyFont="1" applyFill="1" applyBorder="1">
      <alignment/>
      <protection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0" fontId="82" fillId="0" borderId="0" xfId="505" applyFont="1" applyAlignment="1">
      <alignment vertical="center"/>
      <protection/>
    </xf>
    <xf numFmtId="0" fontId="82" fillId="0" borderId="0" xfId="505" applyFont="1" applyAlignment="1">
      <alignment horizontal="left" vertical="center" wrapText="1"/>
      <protection/>
    </xf>
    <xf numFmtId="172" fontId="52" fillId="0" borderId="0" xfId="0" applyFont="1" applyFill="1" applyBorder="1" applyAlignment="1">
      <alignment horizontal="center" vertical="center" wrapText="1"/>
    </xf>
    <xf numFmtId="0" fontId="86" fillId="0" borderId="0" xfId="503" applyFont="1" applyFill="1" applyBorder="1">
      <alignment/>
      <protection/>
    </xf>
    <xf numFmtId="3" fontId="82" fillId="0" borderId="0" xfId="503" applyNumberFormat="1" applyFont="1" applyFill="1" applyAlignment="1">
      <alignment horizontal="center" vertical="center"/>
      <protection/>
    </xf>
    <xf numFmtId="3" fontId="89" fillId="8" borderId="0" xfId="503" applyNumberFormat="1" applyFont="1" applyFill="1" applyAlignment="1">
      <alignment horizontal="center" vertical="center"/>
      <protection/>
    </xf>
    <xf numFmtId="0" fontId="89" fillId="8" borderId="0" xfId="503" applyFont="1" applyFill="1" applyAlignment="1">
      <alignment horizontal="center" vertical="center"/>
      <protection/>
    </xf>
    <xf numFmtId="4" fontId="89" fillId="8" borderId="0" xfId="503" applyNumberFormat="1" applyFont="1" applyFill="1" applyAlignment="1">
      <alignment horizontal="center" vertical="center"/>
      <protection/>
    </xf>
    <xf numFmtId="172" fontId="82" fillId="0" borderId="0" xfId="0" applyFont="1" applyBorder="1" applyAlignment="1">
      <alignment vertical="center"/>
    </xf>
    <xf numFmtId="0" fontId="82" fillId="0" borderId="0" xfId="503" applyFont="1" applyFill="1" applyAlignment="1">
      <alignment vertical="center"/>
      <protection/>
    </xf>
    <xf numFmtId="0" fontId="82" fillId="0" borderId="0" xfId="503" applyFont="1" applyFill="1" applyAlignment="1">
      <alignment vertical="center" wrapText="1"/>
      <protection/>
    </xf>
    <xf numFmtId="172" fontId="81" fillId="0" borderId="0" xfId="0" applyFont="1" applyAlignment="1">
      <alignment horizontal="center" vertical="center"/>
    </xf>
    <xf numFmtId="0" fontId="81" fillId="0" borderId="0" xfId="505" applyFont="1" applyFill="1" applyAlignment="1">
      <alignment horizontal="center" vertical="center"/>
      <protection/>
    </xf>
    <xf numFmtId="0" fontId="89" fillId="8" borderId="0" xfId="503" applyFont="1" applyFill="1" applyAlignment="1">
      <alignment horizontal="left" vertical="center" wrapText="1"/>
      <protection/>
    </xf>
    <xf numFmtId="4" fontId="54" fillId="0" borderId="0" xfId="0" applyNumberFormat="1" applyFont="1" applyBorder="1" applyAlignment="1">
      <alignment horizontal="center" vertical="center"/>
    </xf>
    <xf numFmtId="0" fontId="52" fillId="0" borderId="0" xfId="505" applyFont="1" applyFill="1" applyAlignment="1">
      <alignment horizontal="left" vertical="center"/>
      <protection/>
    </xf>
    <xf numFmtId="172" fontId="87" fillId="0" borderId="0" xfId="0" applyFont="1" applyFill="1" applyAlignment="1">
      <alignment horizontal="left" vertical="center"/>
    </xf>
    <xf numFmtId="4" fontId="87" fillId="0" borderId="0" xfId="526" applyNumberFormat="1" applyFont="1" applyFill="1" applyBorder="1" applyAlignment="1">
      <alignment horizontal="left" vertical="center"/>
      <protection/>
    </xf>
    <xf numFmtId="172" fontId="54" fillId="0" borderId="0" xfId="0" applyFont="1" applyFill="1" applyBorder="1" applyAlignment="1">
      <alignment horizontal="left" vertical="center"/>
    </xf>
    <xf numFmtId="0" fontId="90" fillId="0" borderId="0" xfId="505" applyFont="1" applyFill="1" applyAlignment="1">
      <alignment horizontal="center" vertical="center"/>
      <protection/>
    </xf>
    <xf numFmtId="0" fontId="82" fillId="84" borderId="0" xfId="503" applyFont="1" applyFill="1" applyAlignment="1">
      <alignment vertical="center"/>
      <protection/>
    </xf>
    <xf numFmtId="4" fontId="82" fillId="84" borderId="0" xfId="503" applyNumberFormat="1" applyFont="1" applyFill="1" applyAlignment="1">
      <alignment horizontal="right" vertical="center"/>
      <protection/>
    </xf>
    <xf numFmtId="0" fontId="82" fillId="84" borderId="0" xfId="503" applyFont="1" applyFill="1" applyBorder="1">
      <alignment/>
      <protection/>
    </xf>
    <xf numFmtId="0" fontId="81" fillId="84" borderId="0" xfId="503" applyFont="1" applyFill="1" applyBorder="1">
      <alignment/>
      <protection/>
    </xf>
    <xf numFmtId="0" fontId="82" fillId="84" borderId="0" xfId="503" applyFont="1" applyFill="1" applyAlignment="1">
      <alignment horizontal="center" vertical="center"/>
      <protection/>
    </xf>
    <xf numFmtId="4" fontId="82" fillId="84" borderId="0" xfId="503" applyNumberFormat="1" applyFont="1" applyFill="1" applyAlignment="1">
      <alignment vertical="center"/>
      <protection/>
    </xf>
    <xf numFmtId="172" fontId="81" fillId="84" borderId="0" xfId="0" applyFont="1" applyFill="1" applyAlignment="1">
      <alignment vertical="center"/>
    </xf>
    <xf numFmtId="3" fontId="82" fillId="84" borderId="0" xfId="503" applyNumberFormat="1" applyFont="1" applyFill="1" applyAlignment="1">
      <alignment vertical="center"/>
      <protection/>
    </xf>
    <xf numFmtId="2" fontId="82" fillId="84" borderId="0" xfId="503" applyNumberFormat="1" applyFont="1" applyFill="1" applyAlignment="1">
      <alignment vertical="center"/>
      <protection/>
    </xf>
    <xf numFmtId="0" fontId="80" fillId="81" borderId="0" xfId="503" applyFont="1" applyFill="1" applyAlignment="1">
      <alignment horizontal="center" vertical="center" wrapText="1"/>
      <protection/>
    </xf>
    <xf numFmtId="0" fontId="80" fillId="81" borderId="0" xfId="503" applyFont="1" applyFill="1" applyAlignment="1">
      <alignment horizontal="center" vertical="center" wrapText="1"/>
      <protection/>
    </xf>
    <xf numFmtId="0" fontId="91" fillId="0" borderId="0" xfId="503" applyFont="1" applyFill="1" applyAlignment="1">
      <alignment horizontal="center" vertical="center" wrapText="1"/>
      <protection/>
    </xf>
    <xf numFmtId="0" fontId="31" fillId="0" borderId="0" xfId="503" applyFont="1" applyFill="1" applyAlignment="1">
      <alignment horizontal="right" vertical="center" wrapText="1"/>
      <protection/>
    </xf>
    <xf numFmtId="0" fontId="85" fillId="82" borderId="0" xfId="503" applyFont="1" applyFill="1" applyAlignment="1">
      <alignment horizontal="left" vertical="center" wrapText="1"/>
      <protection/>
    </xf>
    <xf numFmtId="0" fontId="32" fillId="0" borderId="0" xfId="503" applyFont="1" applyBorder="1" applyAlignment="1">
      <alignment horizontal="right" vertical="center" wrapText="1"/>
      <protection/>
    </xf>
    <xf numFmtId="0" fontId="83" fillId="0" borderId="0" xfId="503" applyFont="1" applyBorder="1" applyAlignment="1">
      <alignment horizontal="right" vertical="center"/>
      <protection/>
    </xf>
    <xf numFmtId="172" fontId="50" fillId="0" borderId="0" xfId="0" applyFont="1" applyFill="1" applyBorder="1" applyAlignment="1">
      <alignment horizontal="left" vertical="center" wrapText="1" indent="2"/>
    </xf>
  </cellXfs>
  <cellStyles count="73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20% - Ênfase1" xfId="51"/>
    <cellStyle name="20% - Ênfase1 2" xfId="52"/>
    <cellStyle name="20% - Ênfase1 2 2" xfId="53"/>
    <cellStyle name="20% - Ênfase1 2 3" xfId="54"/>
    <cellStyle name="20% - Ênfase1 2 4" xfId="55"/>
    <cellStyle name="20% - Ênfase1 2 5" xfId="56"/>
    <cellStyle name="20% - Ênfase1 2 6" xfId="57"/>
    <cellStyle name="20% - Ênfase1 2 7" xfId="58"/>
    <cellStyle name="20% - Ênfase1 3" xfId="59"/>
    <cellStyle name="20% - Ênfase1 4" xfId="60"/>
    <cellStyle name="20% - Ênfase1 4 2" xfId="61"/>
    <cellStyle name="20% - Ênfase1 4 3" xfId="62"/>
    <cellStyle name="20% - Ênfase1 5" xfId="63"/>
    <cellStyle name="20% - Ênfase1 5 2" xfId="64"/>
    <cellStyle name="20% - Ênfase2" xfId="65"/>
    <cellStyle name="20% - Ênfase2 2" xfId="66"/>
    <cellStyle name="20% - Ênfase2 2 2" xfId="67"/>
    <cellStyle name="20% - Ênfase2 2 2 2" xfId="68"/>
    <cellStyle name="20% - Ênfase2 2 3" xfId="69"/>
    <cellStyle name="20% - Ênfase2 2 4" xfId="70"/>
    <cellStyle name="20% - Ênfase2 2 4 2" xfId="71"/>
    <cellStyle name="20% - Ênfase2 2 5" xfId="72"/>
    <cellStyle name="20% - Ênfase2 3" xfId="73"/>
    <cellStyle name="20% - Ênfase2 4" xfId="74"/>
    <cellStyle name="20% - Ênfase2 4 2" xfId="75"/>
    <cellStyle name="20% - Ênfase2 4 3" xfId="76"/>
    <cellStyle name="20% - Ênfase2 5" xfId="77"/>
    <cellStyle name="20% - Ênfase2 5 2" xfId="78"/>
    <cellStyle name="20% - Ênfase3" xfId="79"/>
    <cellStyle name="20% - Ênfase3 2" xfId="80"/>
    <cellStyle name="20% - Ênfase3 2 2" xfId="81"/>
    <cellStyle name="20% - Ênfase3 2 2 2" xfId="82"/>
    <cellStyle name="20% - Ênfase3 2 3" xfId="83"/>
    <cellStyle name="20% - Ênfase3 2 4" xfId="84"/>
    <cellStyle name="20% - Ênfase3 2 4 2" xfId="85"/>
    <cellStyle name="20% - Ênfase3 2 5" xfId="86"/>
    <cellStyle name="20% - Ênfase3 3" xfId="87"/>
    <cellStyle name="20% - Ênfase3 4" xfId="88"/>
    <cellStyle name="20% - Ênfase3 4 2" xfId="89"/>
    <cellStyle name="20% - Ênfase3 4 3" xfId="90"/>
    <cellStyle name="20% - Ênfase3 5" xfId="91"/>
    <cellStyle name="20% - Ênfase3 5 2" xfId="92"/>
    <cellStyle name="20% - Ênfase4" xfId="93"/>
    <cellStyle name="20% - Ênfase4 2" xfId="94"/>
    <cellStyle name="20% - Ênfase4 2 2" xfId="95"/>
    <cellStyle name="20% - Ênfase4 2 2 2" xfId="96"/>
    <cellStyle name="20% - Ênfase4 2 3" xfId="97"/>
    <cellStyle name="20% - Ênfase4 2 4" xfId="98"/>
    <cellStyle name="20% - Ênfase4 2 4 2" xfId="99"/>
    <cellStyle name="20% - Ênfase4 2 5" xfId="100"/>
    <cellStyle name="20% - Ênfase4 3" xfId="101"/>
    <cellStyle name="20% - Ênfase4 4" xfId="102"/>
    <cellStyle name="20% - Ênfase4 4 2" xfId="103"/>
    <cellStyle name="20% - Ênfase4 4 3" xfId="104"/>
    <cellStyle name="20% - Ênfase4 5" xfId="105"/>
    <cellStyle name="20% - Ênfase4 5 2" xfId="106"/>
    <cellStyle name="20% - Ênfase5" xfId="107"/>
    <cellStyle name="20% - Ênfase5 2" xfId="108"/>
    <cellStyle name="20% - Ênfase5 2 2" xfId="109"/>
    <cellStyle name="20% - Ênfase5 2 3" xfId="110"/>
    <cellStyle name="20% - Ênfase5 2 4" xfId="111"/>
    <cellStyle name="20% - Ênfase5 2 5" xfId="112"/>
    <cellStyle name="20% - Ênfase5 3" xfId="113"/>
    <cellStyle name="20% - Ênfase5 4" xfId="114"/>
    <cellStyle name="20% - Ênfase5 4 2" xfId="115"/>
    <cellStyle name="20% - Ênfase5 4 3" xfId="116"/>
    <cellStyle name="20% - Ênfase5 5" xfId="117"/>
    <cellStyle name="20% - Ênfase5 5 2" xfId="118"/>
    <cellStyle name="20% - Ênfase6" xfId="119"/>
    <cellStyle name="20% - Ênfase6 2" xfId="120"/>
    <cellStyle name="20% - Ênfase6 2 2" xfId="121"/>
    <cellStyle name="20% - Ênfase6 2 3" xfId="122"/>
    <cellStyle name="20% - Ênfase6 2 4" xfId="123"/>
    <cellStyle name="20% - Ênfase6 2 5" xfId="124"/>
    <cellStyle name="20% - Ênfase6 3" xfId="125"/>
    <cellStyle name="20% - Ênfase6 4" xfId="126"/>
    <cellStyle name="20% - Ênfase6 4 2" xfId="127"/>
    <cellStyle name="20% - Ênfase6 4 3" xfId="128"/>
    <cellStyle name="20% - Ênfase6 5" xfId="129"/>
    <cellStyle name="20% - Ênfase6 5 2" xfId="130"/>
    <cellStyle name="40% - Accent1" xfId="131"/>
    <cellStyle name="40% - Accent1 2" xfId="132"/>
    <cellStyle name="40% - Accent1 2 2" xfId="133"/>
    <cellStyle name="40% - Accent1 2 3" xfId="134"/>
    <cellStyle name="40% - Accent1 3" xfId="135"/>
    <cellStyle name="40% - Accent1 4" xfId="136"/>
    <cellStyle name="40% - Accent2" xfId="137"/>
    <cellStyle name="40% - Accent2 2" xfId="138"/>
    <cellStyle name="40% - Accent2 2 2" xfId="139"/>
    <cellStyle name="40% - Accent2 2 3" xfId="140"/>
    <cellStyle name="40% - Accent2 3" xfId="141"/>
    <cellStyle name="40% - Accent2 4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4" xfId="148"/>
    <cellStyle name="40% - Accent4" xfId="149"/>
    <cellStyle name="40% - Accent4 2" xfId="150"/>
    <cellStyle name="40% - Accent4 2 2" xfId="151"/>
    <cellStyle name="40% - Accent4 2 3" xfId="152"/>
    <cellStyle name="40% - Accent4 3" xfId="153"/>
    <cellStyle name="40% - Accent4 4" xfId="154"/>
    <cellStyle name="40% - Accent5" xfId="155"/>
    <cellStyle name="40% - Accent5 2" xfId="156"/>
    <cellStyle name="40% - Accent5 2 2" xfId="157"/>
    <cellStyle name="40% - Accent5 2 3" xfId="158"/>
    <cellStyle name="40% - Accent5 3" xfId="159"/>
    <cellStyle name="40% - Accent5 4" xfId="160"/>
    <cellStyle name="40% - Accent6" xfId="161"/>
    <cellStyle name="40% - Accent6 2" xfId="162"/>
    <cellStyle name="40% - Accent6 2 2" xfId="163"/>
    <cellStyle name="40% - Accent6 2 3" xfId="164"/>
    <cellStyle name="40% - Accent6 3" xfId="165"/>
    <cellStyle name="40% - Accent6 4" xfId="166"/>
    <cellStyle name="40% - Ênfase1" xfId="167"/>
    <cellStyle name="40% - Ênfase1 2" xfId="168"/>
    <cellStyle name="40% - Ênfase1 2 2" xfId="169"/>
    <cellStyle name="40% - Ênfase1 2 3" xfId="170"/>
    <cellStyle name="40% - Ênfase1 2 4" xfId="171"/>
    <cellStyle name="40% - Ênfase1 2 5" xfId="172"/>
    <cellStyle name="40% - Ênfase1 3" xfId="173"/>
    <cellStyle name="40% - Ênfase1 4" xfId="174"/>
    <cellStyle name="40% - Ênfase1 4 2" xfId="175"/>
    <cellStyle name="40% - Ênfase1 4 3" xfId="176"/>
    <cellStyle name="40% - Ênfase1 5" xfId="177"/>
    <cellStyle name="40% - Ênfase1 5 2" xfId="178"/>
    <cellStyle name="40% - Ênfase2" xfId="179"/>
    <cellStyle name="40% - Ênfase2 2" xfId="180"/>
    <cellStyle name="40% - Ênfase2 2 2" xfId="181"/>
    <cellStyle name="40% - Ênfase2 2 3" xfId="182"/>
    <cellStyle name="40% - Ênfase2 2 4" xfId="183"/>
    <cellStyle name="40% - Ênfase2 2 5" xfId="184"/>
    <cellStyle name="40% - Ênfase2 3" xfId="185"/>
    <cellStyle name="40% - Ênfase2 4" xfId="186"/>
    <cellStyle name="40% - Ênfase2 4 2" xfId="187"/>
    <cellStyle name="40% - Ênfase2 4 3" xfId="188"/>
    <cellStyle name="40% - Ênfase2 5" xfId="189"/>
    <cellStyle name="40% - Ênfase2 5 2" xfId="190"/>
    <cellStyle name="40% - Ênfase3" xfId="191"/>
    <cellStyle name="40% - Ênfase3 2" xfId="192"/>
    <cellStyle name="40% - Ênfase3 2 2" xfId="193"/>
    <cellStyle name="40% - Ênfase3 2 2 2" xfId="194"/>
    <cellStyle name="40% - Ênfase3 2 3" xfId="195"/>
    <cellStyle name="40% - Ênfase3 2 4" xfId="196"/>
    <cellStyle name="40% - Ênfase3 2 4 2" xfId="197"/>
    <cellStyle name="40% - Ênfase3 2 5" xfId="198"/>
    <cellStyle name="40% - Ênfase3 3" xfId="199"/>
    <cellStyle name="40% - Ênfase3 4" xfId="200"/>
    <cellStyle name="40% - Ênfase3 4 2" xfId="201"/>
    <cellStyle name="40% - Ênfase3 4 3" xfId="202"/>
    <cellStyle name="40% - Ênfase3 5" xfId="203"/>
    <cellStyle name="40% - Ênfase3 5 2" xfId="204"/>
    <cellStyle name="40% - Ênfase4" xfId="205"/>
    <cellStyle name="40% - Ênfase4 2" xfId="206"/>
    <cellStyle name="40% - Ênfase4 2 2" xfId="207"/>
    <cellStyle name="40% - Ênfase4 2 3" xfId="208"/>
    <cellStyle name="40% - Ênfase4 2 4" xfId="209"/>
    <cellStyle name="40% - Ênfase4 2 5" xfId="210"/>
    <cellStyle name="40% - Ênfase4 3" xfId="211"/>
    <cellStyle name="40% - Ênfase4 4" xfId="212"/>
    <cellStyle name="40% - Ênfase4 4 2" xfId="213"/>
    <cellStyle name="40% - Ênfase4 4 3" xfId="214"/>
    <cellStyle name="40% - Ênfase4 5" xfId="215"/>
    <cellStyle name="40% - Ênfase4 5 2" xfId="216"/>
    <cellStyle name="40% - Ênfase5" xfId="217"/>
    <cellStyle name="40% - Ênfase5 2" xfId="218"/>
    <cellStyle name="40% - Ênfase5 2 2" xfId="219"/>
    <cellStyle name="40% - Ênfase5 2 3" xfId="220"/>
    <cellStyle name="40% - Ênfase5 2 4" xfId="221"/>
    <cellStyle name="40% - Ênfase5 2 5" xfId="222"/>
    <cellStyle name="40% - Ênfase5 3" xfId="223"/>
    <cellStyle name="40% - Ênfase5 4" xfId="224"/>
    <cellStyle name="40% - Ênfase5 4 2" xfId="225"/>
    <cellStyle name="40% - Ênfase5 4 3" xfId="226"/>
    <cellStyle name="40% - Ênfase5 5" xfId="227"/>
    <cellStyle name="40% - Ênfase5 5 2" xfId="228"/>
    <cellStyle name="40% - Ênfase6" xfId="229"/>
    <cellStyle name="40% - Ênfase6 2" xfId="230"/>
    <cellStyle name="40% - Ênfase6 2 2" xfId="231"/>
    <cellStyle name="40% - Ênfase6 2 3" xfId="232"/>
    <cellStyle name="40% - Ênfase6 2 4" xfId="233"/>
    <cellStyle name="40% - Ênfase6 2 5" xfId="234"/>
    <cellStyle name="40% - Ênfase6 3" xfId="235"/>
    <cellStyle name="40% - Ênfase6 4" xfId="236"/>
    <cellStyle name="40% - Ênfase6 4 2" xfId="237"/>
    <cellStyle name="40% - Ênfase6 4 3" xfId="238"/>
    <cellStyle name="40% - Ênfase6 5" xfId="239"/>
    <cellStyle name="40% - Ênfase6 5 2" xfId="240"/>
    <cellStyle name="60% - Accent1" xfId="241"/>
    <cellStyle name="60% - Accent1 2" xfId="242"/>
    <cellStyle name="60% - Accent2" xfId="243"/>
    <cellStyle name="60% - Accent2 2" xfId="244"/>
    <cellStyle name="60% - Accent3" xfId="245"/>
    <cellStyle name="60% - Accent3 2" xfId="246"/>
    <cellStyle name="60% - Accent4" xfId="247"/>
    <cellStyle name="60% - Accent4 2" xfId="248"/>
    <cellStyle name="60% - Accent5" xfId="249"/>
    <cellStyle name="60% - Accent5 2" xfId="250"/>
    <cellStyle name="60% - Accent6" xfId="251"/>
    <cellStyle name="60% - Accent6 2" xfId="252"/>
    <cellStyle name="60% - Ênfase1" xfId="253"/>
    <cellStyle name="60% - Ênfase1 2" xfId="254"/>
    <cellStyle name="60% - Ênfase1 2 2" xfId="255"/>
    <cellStyle name="60% - Ênfase1 2 2 2" xfId="256"/>
    <cellStyle name="60% - Ênfase1 3" xfId="257"/>
    <cellStyle name="60% - Ênfase1 4" xfId="258"/>
    <cellStyle name="60% - Ênfase1 4 2" xfId="259"/>
    <cellStyle name="60% - Ênfase2" xfId="260"/>
    <cellStyle name="60% - Ênfase2 2" xfId="261"/>
    <cellStyle name="60% - Ênfase2 2 2" xfId="262"/>
    <cellStyle name="60% - Ênfase2 2 2 2" xfId="263"/>
    <cellStyle name="60% - Ênfase2 3" xfId="264"/>
    <cellStyle name="60% - Ênfase2 4" xfId="265"/>
    <cellStyle name="60% - Ênfase2 4 2" xfId="266"/>
    <cellStyle name="60% - Ênfase3" xfId="267"/>
    <cellStyle name="60% - Ênfase3 2" xfId="268"/>
    <cellStyle name="60% - Ênfase3 2 2" xfId="269"/>
    <cellStyle name="60% - Ênfase3 2 3" xfId="270"/>
    <cellStyle name="60% - Ênfase3 2 3 2" xfId="271"/>
    <cellStyle name="60% - Ênfase3 3" xfId="272"/>
    <cellStyle name="60% - Ênfase3 4" xfId="273"/>
    <cellStyle name="60% - Ênfase3 4 2" xfId="274"/>
    <cellStyle name="60% - Ênfase3 5" xfId="275"/>
    <cellStyle name="60% - Ênfase4" xfId="276"/>
    <cellStyle name="60% - Ênfase4 2" xfId="277"/>
    <cellStyle name="60% - Ênfase4 2 2" xfId="278"/>
    <cellStyle name="60% - Ênfase4 2 3" xfId="279"/>
    <cellStyle name="60% - Ênfase4 2 3 2" xfId="280"/>
    <cellStyle name="60% - Ênfase4 3" xfId="281"/>
    <cellStyle name="60% - Ênfase4 4" xfId="282"/>
    <cellStyle name="60% - Ênfase4 4 2" xfId="283"/>
    <cellStyle name="60% - Ênfase4 5" xfId="284"/>
    <cellStyle name="60% - Ênfase5" xfId="285"/>
    <cellStyle name="60% - Ênfase5 2" xfId="286"/>
    <cellStyle name="60% - Ênfase5 2 2" xfId="287"/>
    <cellStyle name="60% - Ênfase5 2 2 2" xfId="288"/>
    <cellStyle name="60% - Ênfase5 3" xfId="289"/>
    <cellStyle name="60% - Ênfase5 4" xfId="290"/>
    <cellStyle name="60% - Ênfase5 4 2" xfId="291"/>
    <cellStyle name="60% - Ênfase6" xfId="292"/>
    <cellStyle name="60% - Ênfase6 2" xfId="293"/>
    <cellStyle name="60% - Ênfase6 2 2" xfId="294"/>
    <cellStyle name="60% - Ênfase6 2 3" xfId="295"/>
    <cellStyle name="60% - Ênfase6 2 3 2" xfId="296"/>
    <cellStyle name="60% - Ênfase6 3" xfId="297"/>
    <cellStyle name="60% - Ênfase6 4" xfId="298"/>
    <cellStyle name="60% - Ênfase6 4 2" xfId="299"/>
    <cellStyle name="60% - Ênfase6 5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Bad" xfId="313"/>
    <cellStyle name="Bad 2" xfId="314"/>
    <cellStyle name="Bom" xfId="315"/>
    <cellStyle name="Bom 2" xfId="316"/>
    <cellStyle name="Bom 2 2" xfId="317"/>
    <cellStyle name="Bom 2 2 2" xfId="318"/>
    <cellStyle name="Bom 3" xfId="319"/>
    <cellStyle name="Bom 4" xfId="320"/>
    <cellStyle name="Bom 4 2" xfId="321"/>
    <cellStyle name="Calculation" xfId="322"/>
    <cellStyle name="Calculation 2" xfId="323"/>
    <cellStyle name="Cálculo" xfId="324"/>
    <cellStyle name="Cálculo 2" xfId="325"/>
    <cellStyle name="Cálculo 2 2" xfId="326"/>
    <cellStyle name="Cálculo 2 2 2" xfId="327"/>
    <cellStyle name="Cálculo 3" xfId="328"/>
    <cellStyle name="Cálculo 4" xfId="329"/>
    <cellStyle name="Cálculo 4 2" xfId="330"/>
    <cellStyle name="Célula de Verificação" xfId="331"/>
    <cellStyle name="Célula de Verificação 2" xfId="332"/>
    <cellStyle name="Célula de Verificação 2 2" xfId="333"/>
    <cellStyle name="Célula de Verificação 2 2 2" xfId="334"/>
    <cellStyle name="Célula de Verificação 3" xfId="335"/>
    <cellStyle name="Célula de Verificação 4" xfId="336"/>
    <cellStyle name="Célula de Verificação 4 2" xfId="337"/>
    <cellStyle name="Célula Vinculada" xfId="338"/>
    <cellStyle name="Célula Vinculada 2" xfId="339"/>
    <cellStyle name="Célula Vinculada 2 2" xfId="340"/>
    <cellStyle name="Célula Vinculada 3" xfId="341"/>
    <cellStyle name="Célula Vinculada 4" xfId="342"/>
    <cellStyle name="Célula Vinculada 4 2" xfId="343"/>
    <cellStyle name="Check Cell" xfId="344"/>
    <cellStyle name="Check Cell 2" xfId="345"/>
    <cellStyle name="Ênfase1" xfId="346"/>
    <cellStyle name="Ênfase1 2" xfId="347"/>
    <cellStyle name="Ênfase1 2 2" xfId="348"/>
    <cellStyle name="Ênfase1 2 2 2" xfId="349"/>
    <cellStyle name="Ênfase1 3" xfId="350"/>
    <cellStyle name="Ênfase1 4" xfId="351"/>
    <cellStyle name="Ênfase1 4 2" xfId="352"/>
    <cellStyle name="Ênfase2" xfId="353"/>
    <cellStyle name="Ênfase2 2" xfId="354"/>
    <cellStyle name="Ênfase2 2 2" xfId="355"/>
    <cellStyle name="Ênfase2 2 2 2" xfId="356"/>
    <cellStyle name="Ênfase2 3" xfId="357"/>
    <cellStyle name="Ênfase2 4" xfId="358"/>
    <cellStyle name="Ênfase2 4 2" xfId="359"/>
    <cellStyle name="Ênfase3" xfId="360"/>
    <cellStyle name="Ênfase3 2" xfId="361"/>
    <cellStyle name="Ênfase3 2 2" xfId="362"/>
    <cellStyle name="Ênfase3 2 2 2" xfId="363"/>
    <cellStyle name="Ênfase3 3" xfId="364"/>
    <cellStyle name="Ênfase3 4" xfId="365"/>
    <cellStyle name="Ênfase3 4 2" xfId="366"/>
    <cellStyle name="Ênfase4" xfId="367"/>
    <cellStyle name="Ênfase4 2" xfId="368"/>
    <cellStyle name="Ênfase4 2 2" xfId="369"/>
    <cellStyle name="Ênfase4 2 2 2" xfId="370"/>
    <cellStyle name="Ênfase4 3" xfId="371"/>
    <cellStyle name="Ênfase4 4" xfId="372"/>
    <cellStyle name="Ênfase4 4 2" xfId="373"/>
    <cellStyle name="Ênfase5" xfId="374"/>
    <cellStyle name="Ênfase5 2" xfId="375"/>
    <cellStyle name="Ênfase5 2 2" xfId="376"/>
    <cellStyle name="Ênfase5 2 2 2" xfId="377"/>
    <cellStyle name="Ênfase5 3" xfId="378"/>
    <cellStyle name="Ênfase5 4" xfId="379"/>
    <cellStyle name="Ênfase5 4 2" xfId="380"/>
    <cellStyle name="Ênfase6" xfId="381"/>
    <cellStyle name="Ênfase6 2" xfId="382"/>
    <cellStyle name="Ênfase6 2 2" xfId="383"/>
    <cellStyle name="Ênfase6 2 2 2" xfId="384"/>
    <cellStyle name="Ênfase6 3" xfId="385"/>
    <cellStyle name="Ênfase6 4" xfId="386"/>
    <cellStyle name="Ênfase6 4 2" xfId="387"/>
    <cellStyle name="Entrada" xfId="388"/>
    <cellStyle name="Entrada 2" xfId="389"/>
    <cellStyle name="Entrada 2 2" xfId="390"/>
    <cellStyle name="Entrada 2 2 2" xfId="391"/>
    <cellStyle name="Entrada 3" xfId="392"/>
    <cellStyle name="Entrada 4" xfId="393"/>
    <cellStyle name="Entrada 4 2" xfId="394"/>
    <cellStyle name="Euro" xfId="395"/>
    <cellStyle name="Explanatory Text" xfId="396"/>
    <cellStyle name="Explanatory Text 2" xfId="397"/>
    <cellStyle name="Good" xfId="398"/>
    <cellStyle name="Good 2" xfId="399"/>
    <cellStyle name="Heading" xfId="400"/>
    <cellStyle name="Heading 1" xfId="401"/>
    <cellStyle name="Heading 1 2" xfId="402"/>
    <cellStyle name="Heading 2" xfId="403"/>
    <cellStyle name="Heading 2 2" xfId="404"/>
    <cellStyle name="Heading 3" xfId="405"/>
    <cellStyle name="Heading 3 2" xfId="406"/>
    <cellStyle name="Heading 4" xfId="407"/>
    <cellStyle name="Heading 4 2" xfId="408"/>
    <cellStyle name="Heading1" xfId="409"/>
    <cellStyle name="Hyperlink" xfId="410"/>
    <cellStyle name="Hiperlink 2" xfId="411"/>
    <cellStyle name="Followed Hyperlink" xfId="412"/>
    <cellStyle name="Incorreto" xfId="413"/>
    <cellStyle name="Incorreto 2" xfId="414"/>
    <cellStyle name="Incorreto 2 2" xfId="415"/>
    <cellStyle name="Incorreto 2 2 2" xfId="416"/>
    <cellStyle name="Incorreto 3" xfId="417"/>
    <cellStyle name="Incorreto 4" xfId="418"/>
    <cellStyle name="Incorreto 4 2" xfId="419"/>
    <cellStyle name="Input" xfId="420"/>
    <cellStyle name="Input 2" xfId="421"/>
    <cellStyle name="Linked Cell" xfId="422"/>
    <cellStyle name="Linked Cell 2" xfId="423"/>
    <cellStyle name="Currency" xfId="424"/>
    <cellStyle name="Currency [0]" xfId="425"/>
    <cellStyle name="Moeda 2" xfId="426"/>
    <cellStyle name="Moeda 2 2" xfId="427"/>
    <cellStyle name="Moeda 2 2 2" xfId="428"/>
    <cellStyle name="Moeda 2 2 3" xfId="429"/>
    <cellStyle name="Moeda 2 2 4" xfId="430"/>
    <cellStyle name="Moeda 2 3" xfId="431"/>
    <cellStyle name="Moeda 2 3 2" xfId="432"/>
    <cellStyle name="Moeda 2 4" xfId="433"/>
    <cellStyle name="Moeda 3" xfId="434"/>
    <cellStyle name="Moeda 3 2" xfId="435"/>
    <cellStyle name="Moeda 3 3" xfId="436"/>
    <cellStyle name="Moeda 3 4" xfId="437"/>
    <cellStyle name="Moeda 3 5" xfId="438"/>
    <cellStyle name="Moeda 4" xfId="439"/>
    <cellStyle name="Moeda 4 2" xfId="440"/>
    <cellStyle name="Moeda 5" xfId="441"/>
    <cellStyle name="Neutra" xfId="442"/>
    <cellStyle name="Neutra 2" xfId="443"/>
    <cellStyle name="Neutra 2 2" xfId="444"/>
    <cellStyle name="Neutra 2 2 2" xfId="445"/>
    <cellStyle name="Neutra 3" xfId="446"/>
    <cellStyle name="Neutra 4" xfId="447"/>
    <cellStyle name="Neutra 4 2" xfId="448"/>
    <cellStyle name="Neutral" xfId="449"/>
    <cellStyle name="Neutral 2" xfId="450"/>
    <cellStyle name="Normal 10" xfId="451"/>
    <cellStyle name="Normal 10 2" xfId="452"/>
    <cellStyle name="Normal 10 3" xfId="453"/>
    <cellStyle name="Normal 10 4" xfId="454"/>
    <cellStyle name="Normal 11" xfId="455"/>
    <cellStyle name="Normal 11 2" xfId="456"/>
    <cellStyle name="Normal 11 2 2" xfId="457"/>
    <cellStyle name="Normal 11 3" xfId="458"/>
    <cellStyle name="Normal 11 3 2" xfId="459"/>
    <cellStyle name="Normal 11 3 3" xfId="460"/>
    <cellStyle name="Normal 11 4" xfId="461"/>
    <cellStyle name="Normal 11 5" xfId="462"/>
    <cellStyle name="Normal 11 6" xfId="463"/>
    <cellStyle name="Normal 12" xfId="464"/>
    <cellStyle name="Normal 12 2" xfId="465"/>
    <cellStyle name="Normal 13" xfId="466"/>
    <cellStyle name="Normal 13 2" xfId="467"/>
    <cellStyle name="Normal 14" xfId="468"/>
    <cellStyle name="Normal 14 2" xfId="469"/>
    <cellStyle name="Normal 15" xfId="470"/>
    <cellStyle name="Normal 15 2" xfId="471"/>
    <cellStyle name="Normal 15 3" xfId="472"/>
    <cellStyle name="Normal 15 4" xfId="473"/>
    <cellStyle name="Normal 15 5" xfId="474"/>
    <cellStyle name="Normal 16" xfId="475"/>
    <cellStyle name="Normal 16 2" xfId="476"/>
    <cellStyle name="Normal 16 3" xfId="477"/>
    <cellStyle name="Normal 17" xfId="478"/>
    <cellStyle name="Normal 17 2" xfId="479"/>
    <cellStyle name="Normal 17 2 2" xfId="480"/>
    <cellStyle name="Normal 17 3" xfId="481"/>
    <cellStyle name="Normal 18" xfId="482"/>
    <cellStyle name="Normal 18 2" xfId="483"/>
    <cellStyle name="Normal 19" xfId="484"/>
    <cellStyle name="Normal 2" xfId="485"/>
    <cellStyle name="Normal 2 10" xfId="486"/>
    <cellStyle name="Normal 2 2" xfId="487"/>
    <cellStyle name="Normal 2 2 2" xfId="488"/>
    <cellStyle name="Normal 2 2 3" xfId="489"/>
    <cellStyle name="Normal 2 3" xfId="490"/>
    <cellStyle name="Normal 2 3 2" xfId="491"/>
    <cellStyle name="Normal 2 3 2 2" xfId="492"/>
    <cellStyle name="Normal 2 3 3" xfId="493"/>
    <cellStyle name="Normal 2 3 4" xfId="494"/>
    <cellStyle name="Normal 2 3 5" xfId="495"/>
    <cellStyle name="Normal 2 4" xfId="496"/>
    <cellStyle name="Normal 2 4 2" xfId="497"/>
    <cellStyle name="Normal 2 4 3" xfId="498"/>
    <cellStyle name="Normal 2 5" xfId="499"/>
    <cellStyle name="Normal 2 5 2" xfId="500"/>
    <cellStyle name="Normal 2_PLANILHA GERAL" xfId="501"/>
    <cellStyle name="Normal 20" xfId="502"/>
    <cellStyle name="Normal 3" xfId="503"/>
    <cellStyle name="Normal 3 2" xfId="504"/>
    <cellStyle name="Normal 3 2 2" xfId="505"/>
    <cellStyle name="Normal 3 2 3" xfId="506"/>
    <cellStyle name="Normal 3 3" xfId="507"/>
    <cellStyle name="Normal 3 3 2" xfId="508"/>
    <cellStyle name="Normal 3 3 3" xfId="509"/>
    <cellStyle name="Normal 3 3 4" xfId="510"/>
    <cellStyle name="Normal 3 4" xfId="511"/>
    <cellStyle name="Normal 3 5" xfId="512"/>
    <cellStyle name="Normal 3 6" xfId="513"/>
    <cellStyle name="Normal 3 7" xfId="514"/>
    <cellStyle name="Normal 3_EQUIPAMENTOS GERAIS" xfId="515"/>
    <cellStyle name="Normal 4" xfId="516"/>
    <cellStyle name="Normal 4 2" xfId="517"/>
    <cellStyle name="Normal 4 2 2" xfId="518"/>
    <cellStyle name="Normal 4 2 2 2" xfId="519"/>
    <cellStyle name="Normal 4 2 3" xfId="520"/>
    <cellStyle name="Normal 4 3" xfId="521"/>
    <cellStyle name="Normal 4 3 2" xfId="522"/>
    <cellStyle name="Normal 4 4" xfId="523"/>
    <cellStyle name="Normal 5" xfId="524"/>
    <cellStyle name="Normal 5 2" xfId="525"/>
    <cellStyle name="Normal 5 2 2" xfId="526"/>
    <cellStyle name="Normal 5 2 2 2" xfId="527"/>
    <cellStyle name="Normal 5 2 2 3" xfId="528"/>
    <cellStyle name="Normal 5 2 3" xfId="529"/>
    <cellStyle name="Normal 5 2 4" xfId="530"/>
    <cellStyle name="Normal 5 3" xfId="531"/>
    <cellStyle name="Normal 5 3 2" xfId="532"/>
    <cellStyle name="Normal 5 3 2 2" xfId="533"/>
    <cellStyle name="Normal 5 3 2 3" xfId="534"/>
    <cellStyle name="Normal 5 3 3" xfId="535"/>
    <cellStyle name="Normal 5 3 4" xfId="536"/>
    <cellStyle name="Normal 5 4" xfId="537"/>
    <cellStyle name="Normal 5 4 2" xfId="538"/>
    <cellStyle name="Normal 5 4 2 2" xfId="539"/>
    <cellStyle name="Normal 5 4 3" xfId="540"/>
    <cellStyle name="Normal 5 5" xfId="541"/>
    <cellStyle name="Normal 5 6" xfId="542"/>
    <cellStyle name="Normal 5_EQUIPAMENTOS GERAIS" xfId="543"/>
    <cellStyle name="Normal 6" xfId="544"/>
    <cellStyle name="Normal 6 2" xfId="545"/>
    <cellStyle name="Normal 6 2 2" xfId="546"/>
    <cellStyle name="Normal 6 2 3" xfId="547"/>
    <cellStyle name="Normal 6 2 3 2" xfId="548"/>
    <cellStyle name="Normal 6 2 4" xfId="549"/>
    <cellStyle name="Normal 6 3" xfId="550"/>
    <cellStyle name="Normal 6 3 2" xfId="551"/>
    <cellStyle name="Normal 6 3 3" xfId="552"/>
    <cellStyle name="Normal 6 3 4" xfId="553"/>
    <cellStyle name="Normal 6 4" xfId="554"/>
    <cellStyle name="Normal 6 4 2" xfId="555"/>
    <cellStyle name="Normal 6 5" xfId="556"/>
    <cellStyle name="Normal 6 5 2" xfId="557"/>
    <cellStyle name="Normal 6 6" xfId="558"/>
    <cellStyle name="Normal 6 7" xfId="559"/>
    <cellStyle name="Normal 7" xfId="560"/>
    <cellStyle name="Normal 7 2" xfId="561"/>
    <cellStyle name="Normal 7 2 2" xfId="562"/>
    <cellStyle name="Normal 7 3" xfId="563"/>
    <cellStyle name="Normal 7 3 2" xfId="564"/>
    <cellStyle name="Normal 7 4" xfId="565"/>
    <cellStyle name="Normal 7 5" xfId="566"/>
    <cellStyle name="Normal 7 6" xfId="567"/>
    <cellStyle name="Normal 8" xfId="568"/>
    <cellStyle name="Normal 8 2" xfId="569"/>
    <cellStyle name="Normal 8 2 2" xfId="570"/>
    <cellStyle name="Normal 8 2 3" xfId="571"/>
    <cellStyle name="Normal 8 3" xfId="572"/>
    <cellStyle name="Normal 8 4" xfId="573"/>
    <cellStyle name="Normal 8 5" xfId="574"/>
    <cellStyle name="Normal 9" xfId="575"/>
    <cellStyle name="Normal 9 2" xfId="576"/>
    <cellStyle name="Normal 9 3" xfId="577"/>
    <cellStyle name="Normal 9 4" xfId="578"/>
    <cellStyle name="Nota" xfId="579"/>
    <cellStyle name="Nota 2" xfId="580"/>
    <cellStyle name="Nota 2 2" xfId="581"/>
    <cellStyle name="Nota 2 2 2" xfId="582"/>
    <cellStyle name="Nota 2 2 3" xfId="583"/>
    <cellStyle name="Nota 2 2 4" xfId="584"/>
    <cellStyle name="Nota 2 3" xfId="585"/>
    <cellStyle name="Nota 2 3 2" xfId="586"/>
    <cellStyle name="Nota 3" xfId="587"/>
    <cellStyle name="Nota 3 2" xfId="588"/>
    <cellStyle name="Nota 4" xfId="589"/>
    <cellStyle name="Nota 4 2" xfId="590"/>
    <cellStyle name="Nota 5" xfId="591"/>
    <cellStyle name="Note" xfId="592"/>
    <cellStyle name="Note 2" xfId="593"/>
    <cellStyle name="Output" xfId="594"/>
    <cellStyle name="Output 2" xfId="595"/>
    <cellStyle name="Percent" xfId="596"/>
    <cellStyle name="Porcentagem 2" xfId="597"/>
    <cellStyle name="Porcentagem 2 2" xfId="598"/>
    <cellStyle name="Porcentagem 2 3" xfId="599"/>
    <cellStyle name="Porcentagem 3" xfId="600"/>
    <cellStyle name="Porcentagem 3 2" xfId="601"/>
    <cellStyle name="Porcentagem 3 3" xfId="602"/>
    <cellStyle name="Porcentagem 4" xfId="603"/>
    <cellStyle name="Porcentagem 4 2" xfId="604"/>
    <cellStyle name="Porcentagem 4 3" xfId="605"/>
    <cellStyle name="Porcentagem 4 4" xfId="606"/>
    <cellStyle name="Porcentagem 5" xfId="607"/>
    <cellStyle name="Porcentagem 5 2" xfId="608"/>
    <cellStyle name="Porcentagem 5 3" xfId="609"/>
    <cellStyle name="Porcentagem 5 4" xfId="610"/>
    <cellStyle name="Porcentagem 6" xfId="611"/>
    <cellStyle name="Porcentagem 6 2" xfId="612"/>
    <cellStyle name="Porcentagem 7" xfId="613"/>
    <cellStyle name="Porcentagem 8" xfId="614"/>
    <cellStyle name="Result" xfId="615"/>
    <cellStyle name="Result2" xfId="616"/>
    <cellStyle name="Saída" xfId="617"/>
    <cellStyle name="Saída 2" xfId="618"/>
    <cellStyle name="Saída 2 2" xfId="619"/>
    <cellStyle name="Saída 2 2 2" xfId="620"/>
    <cellStyle name="Saída 3" xfId="621"/>
    <cellStyle name="Saída 4" xfId="622"/>
    <cellStyle name="Saída 4 2" xfId="623"/>
    <cellStyle name="Separador de m" xfId="624"/>
    <cellStyle name="Comma [0]" xfId="625"/>
    <cellStyle name="Separador de milhares 2" xfId="626"/>
    <cellStyle name="Separador de milhares 2 2" xfId="627"/>
    <cellStyle name="Separador de milhares 2 2 2" xfId="628"/>
    <cellStyle name="Separador de milhares 2 2 3" xfId="629"/>
    <cellStyle name="Separador de milhares 2 2 4" xfId="630"/>
    <cellStyle name="Separador de milhares 2 2 5" xfId="631"/>
    <cellStyle name="Separador de milhares 2 2 6" xfId="632"/>
    <cellStyle name="Separador de milhares 2 3" xfId="633"/>
    <cellStyle name="Separador de milhares 2 3 2" xfId="634"/>
    <cellStyle name="Separador de milhares 2 3 3" xfId="635"/>
    <cellStyle name="Separador de milhares 2 3 4" xfId="636"/>
    <cellStyle name="Separador de milhares 2 4" xfId="637"/>
    <cellStyle name="Separador de milhares 2 4 2" xfId="638"/>
    <cellStyle name="Separador de milhares 2 4 3" xfId="639"/>
    <cellStyle name="Separador de milhares 2 4 4" xfId="640"/>
    <cellStyle name="Separador de milhares 2 5" xfId="641"/>
    <cellStyle name="Separador de milhares 3" xfId="642"/>
    <cellStyle name="Separador de milhares 3 2" xfId="643"/>
    <cellStyle name="Separador de milhares 3 2 2" xfId="644"/>
    <cellStyle name="Separador de milhares 3 2 3" xfId="645"/>
    <cellStyle name="Separador de milhares 3 3" xfId="646"/>
    <cellStyle name="Separador de milhares 3 3 2" xfId="647"/>
    <cellStyle name="Separador de milhares 3 4" xfId="648"/>
    <cellStyle name="Separador de milhares 3 5" xfId="649"/>
    <cellStyle name="Separador de milhares 3 6" xfId="650"/>
    <cellStyle name="Separador de milhares 4" xfId="651"/>
    <cellStyle name="Separador de milhares 4 2" xfId="652"/>
    <cellStyle name="Separador de milhares 4 3" xfId="653"/>
    <cellStyle name="Separador de milhares 5" xfId="654"/>
    <cellStyle name="Texto de Aviso" xfId="655"/>
    <cellStyle name="Texto de Aviso 2" xfId="656"/>
    <cellStyle name="Texto de Aviso 2 2" xfId="657"/>
    <cellStyle name="Texto de Aviso 3" xfId="658"/>
    <cellStyle name="Texto de Aviso 4" xfId="659"/>
    <cellStyle name="Texto Explicativo" xfId="660"/>
    <cellStyle name="Texto Explicativo 2" xfId="661"/>
    <cellStyle name="Texto Explicativo 2 2" xfId="662"/>
    <cellStyle name="Texto Explicativo 3" xfId="663"/>
    <cellStyle name="Texto Explicativo 4" xfId="664"/>
    <cellStyle name="Title" xfId="665"/>
    <cellStyle name="Title 2" xfId="666"/>
    <cellStyle name="Título" xfId="667"/>
    <cellStyle name="Título 1" xfId="668"/>
    <cellStyle name="Título 1 1" xfId="669"/>
    <cellStyle name="Título 1 2" xfId="670"/>
    <cellStyle name="Título 1 2 2" xfId="671"/>
    <cellStyle name="Título 1 2 2 2" xfId="672"/>
    <cellStyle name="Título 1 3" xfId="673"/>
    <cellStyle name="Título 1 4" xfId="674"/>
    <cellStyle name="Título 1 4 2" xfId="675"/>
    <cellStyle name="Título 2" xfId="676"/>
    <cellStyle name="Título 2 2" xfId="677"/>
    <cellStyle name="Título 2 2 2" xfId="678"/>
    <cellStyle name="Título 2 3" xfId="679"/>
    <cellStyle name="Título 2 4" xfId="680"/>
    <cellStyle name="Título 2 4 2" xfId="681"/>
    <cellStyle name="Título 3" xfId="682"/>
    <cellStyle name="Título 3 2" xfId="683"/>
    <cellStyle name="Título 3 2 2" xfId="684"/>
    <cellStyle name="Título 3 3" xfId="685"/>
    <cellStyle name="Título 3 4" xfId="686"/>
    <cellStyle name="Título 3 4 2" xfId="687"/>
    <cellStyle name="Título 4" xfId="688"/>
    <cellStyle name="Título 4 2" xfId="689"/>
    <cellStyle name="Título 4 2 2" xfId="690"/>
    <cellStyle name="Título 4 3" xfId="691"/>
    <cellStyle name="Título 4 4" xfId="692"/>
    <cellStyle name="Título 4 4 2" xfId="693"/>
    <cellStyle name="Título 5" xfId="694"/>
    <cellStyle name="Título 5 2" xfId="695"/>
    <cellStyle name="Título 6" xfId="696"/>
    <cellStyle name="Título 7" xfId="697"/>
    <cellStyle name="Total" xfId="698"/>
    <cellStyle name="Total 2" xfId="699"/>
    <cellStyle name="Total 2 2" xfId="700"/>
    <cellStyle name="Total 3" xfId="701"/>
    <cellStyle name="Total 4" xfId="702"/>
    <cellStyle name="Total 4 2" xfId="703"/>
    <cellStyle name="Comma" xfId="704"/>
    <cellStyle name="Vírgula 10" xfId="705"/>
    <cellStyle name="Vírgula 11" xfId="706"/>
    <cellStyle name="Vírgula 11 2" xfId="707"/>
    <cellStyle name="Vírgula 12" xfId="708"/>
    <cellStyle name="Vírgula 13" xfId="709"/>
    <cellStyle name="Vírgula 14" xfId="710"/>
    <cellStyle name="Vírgula 2" xfId="711"/>
    <cellStyle name="Vírgula 2 2" xfId="712"/>
    <cellStyle name="Vírgula 2 3" xfId="713"/>
    <cellStyle name="Vírgula 2 4" xfId="714"/>
    <cellStyle name="Vírgula 2 4 2" xfId="715"/>
    <cellStyle name="Vírgula 2 5" xfId="716"/>
    <cellStyle name="Vírgula 3" xfId="717"/>
    <cellStyle name="Vírgula 3 2" xfId="718"/>
    <cellStyle name="Vírgula 3 2 2" xfId="719"/>
    <cellStyle name="Vírgula 3 2 3" xfId="720"/>
    <cellStyle name="Vírgula 3 3" xfId="721"/>
    <cellStyle name="Vírgula 3 4" xfId="722"/>
    <cellStyle name="Vírgula 3 5" xfId="723"/>
    <cellStyle name="Vírgula 3 6" xfId="724"/>
    <cellStyle name="Vírgula 4" xfId="725"/>
    <cellStyle name="Vírgula 4 2" xfId="726"/>
    <cellStyle name="Vírgula 4 2 2" xfId="727"/>
    <cellStyle name="Vírgula 4 3" xfId="728"/>
    <cellStyle name="Vírgula 4 4" xfId="729"/>
    <cellStyle name="Vírgula 4 5" xfId="730"/>
    <cellStyle name="Vírgula 4 6" xfId="731"/>
    <cellStyle name="Vírgula 4 7" xfId="732"/>
    <cellStyle name="Vírgula 4 8" xfId="733"/>
    <cellStyle name="Vírgula 5" xfId="734"/>
    <cellStyle name="Vírgula 5 2" xfId="735"/>
    <cellStyle name="Vírgula 5 2 2" xfId="736"/>
    <cellStyle name="Vírgula 5 3" xfId="737"/>
    <cellStyle name="Vírgula 6" xfId="738"/>
    <cellStyle name="Vírgula 6 2" xfId="739"/>
    <cellStyle name="Vírgula 6 3" xfId="740"/>
    <cellStyle name="Vírgula 7" xfId="741"/>
    <cellStyle name="Vírgula 8" xfId="742"/>
    <cellStyle name="Vírgula 8 2" xfId="743"/>
    <cellStyle name="Vírgula 9" xfId="744"/>
    <cellStyle name="Warning Text" xfId="745"/>
    <cellStyle name="Warning Text 2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142875</xdr:rowOff>
    </xdr:from>
    <xdr:to>
      <xdr:col>0</xdr:col>
      <xdr:colOff>1295400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38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419100</xdr:colOff>
      <xdr:row>2</xdr:row>
      <xdr:rowOff>47625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9100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733425</xdr:colOff>
      <xdr:row>0</xdr:row>
      <xdr:rowOff>66675</xdr:rowOff>
    </xdr:to>
    <xdr:pic>
      <xdr:nvPicPr>
        <xdr:cNvPr id="2" name="Imagem 2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3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1057275</xdr:colOff>
      <xdr:row>0</xdr:row>
      <xdr:rowOff>66675</xdr:rowOff>
    </xdr:to>
    <xdr:pic>
      <xdr:nvPicPr>
        <xdr:cNvPr id="4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0</xdr:col>
      <xdr:colOff>733425</xdr:colOff>
      <xdr:row>0</xdr:row>
      <xdr:rowOff>66675</xdr:rowOff>
    </xdr:to>
    <xdr:pic>
      <xdr:nvPicPr>
        <xdr:cNvPr id="5" name="Imagem 2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1057275</xdr:colOff>
      <xdr:row>0</xdr:row>
      <xdr:rowOff>66675</xdr:rowOff>
    </xdr:to>
    <xdr:pic>
      <xdr:nvPicPr>
        <xdr:cNvPr id="6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1057275</xdr:colOff>
      <xdr:row>0</xdr:row>
      <xdr:rowOff>66675</xdr:rowOff>
    </xdr:to>
    <xdr:pic>
      <xdr:nvPicPr>
        <xdr:cNvPr id="7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742950</xdr:colOff>
      <xdr:row>0</xdr:row>
      <xdr:rowOff>66675</xdr:rowOff>
    </xdr:to>
    <xdr:pic>
      <xdr:nvPicPr>
        <xdr:cNvPr id="8" name="Imagem 2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1057275</xdr:colOff>
      <xdr:row>0</xdr:row>
      <xdr:rowOff>66675</xdr:rowOff>
    </xdr:to>
    <xdr:pic>
      <xdr:nvPicPr>
        <xdr:cNvPr id="9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1057275</xdr:colOff>
      <xdr:row>0</xdr:row>
      <xdr:rowOff>66675</xdr:rowOff>
    </xdr:to>
    <xdr:pic>
      <xdr:nvPicPr>
        <xdr:cNvPr id="10" name="Imagem 1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1</xdr:col>
      <xdr:colOff>742950</xdr:colOff>
      <xdr:row>0</xdr:row>
      <xdr:rowOff>66675</xdr:rowOff>
    </xdr:to>
    <xdr:pic>
      <xdr:nvPicPr>
        <xdr:cNvPr id="11" name="Imagem 2" descr="novalogomarcaCes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90</xdr:row>
      <xdr:rowOff>47625</xdr:rowOff>
    </xdr:from>
    <xdr:to>
      <xdr:col>16</xdr:col>
      <xdr:colOff>428625</xdr:colOff>
      <xdr:row>109</xdr:row>
      <xdr:rowOff>133350</xdr:rowOff>
    </xdr:to>
    <xdr:pic>
      <xdr:nvPicPr>
        <xdr:cNvPr id="12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16154400"/>
          <a:ext cx="65913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29</xdr:row>
      <xdr:rowOff>0</xdr:rowOff>
    </xdr:from>
    <xdr:ext cx="304800" cy="304800"/>
    <xdr:sp>
      <xdr:nvSpPr>
        <xdr:cNvPr id="13" name="AutoShape 1026" descr="Visualização da imagem"/>
        <xdr:cNvSpPr>
          <a:spLocks noChangeAspect="1"/>
        </xdr:cNvSpPr>
      </xdr:nvSpPr>
      <xdr:spPr>
        <a:xfrm>
          <a:off x="8982075" y="622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-idoc41346\idoc_fileserver\Meus%20Documentos\BACKP%20em%20Helida\Helida\MEDI&#199;&#213;ES%202009%20-%20I-DOS\MEDI&#199;&#195;O%20-%20TERRA%20MINAS%20-%20COMPL.%20IMPLANT.%20REDES%20DISTR.%20P.FRUTA%20-%20317-07\Scheila\MEDI&#199;&#213;ES\M-PDGV\EXCEL\LUCIANA\MEDI&#199;&#195;O\M-PDGV\PL-AQUAC\MAPA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xp.%20Obras\I-DOC\EMPREENDIMENTOS\IGEP\AGUA\SETORIZA&#199;&#195;O%20NOVA%20ROSA%20DA%20PENHA\OR&#199;%20REDE_SETOR%20NOVA%20ROSA%20PENHA%20REVIS&#195;O%20FINAL%20BDI%2030%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ERAL\Meus%20documentos\Ganem\Or&#231;%20Ca&#231;aroca%20Final\GERAL\Meus%20documentos\HPS\&#193;gua\OR\CBSD1%20066%2002%20-%20TRAVESSIA%203%20%20-%20(%20SOBRE%20O%20RIO%2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eire\AS%20046%20-%20SAA%20SANTA%20MARIA%20DE%20JETIBA\RED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AAGUA\Orcament\2001\Interior\Nova%20Ven&#233;cia\NVSD8%20002%2001%20-%20ADUTORA%20DE%20&#193;GUA%20TRATADA%20DN%20250%20F&#186;F&#186;%20-%20GRAVIDAD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ERAL\Meus%20documentos\Ganem\Or&#231;%20Ca&#231;aroca%20Final\Aquaconsult-Trabalho\CESAN\Or&#231;amento\&#193;gua\G.%20Vit&#243;ria\2006\Laranjeiras-trav.adutora\TRSE%20025%2006%20AAT%20F&#186;F&#186;%20DN%20700%20-%20TRAVESSIA%20(TREVO%20LARANJEIRAS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aagua\AAGUA\ORCAMENT\2000\INTERIOR\AFONSO%20CLAUDIO\ACSP8%20010%2000%20-%20CAPTA&#199;&#195;O%20SERRA%20PELA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ERAL\Meus%20documentos\Ganem\Or&#231;%20Ca&#231;aroca%20Final\!%20Hudson%20comp%2001\Cont.%20016\&#193;gua\Cariacica\CARUN1%20085%2006%20-%20AAT%20%20DN%20200%20F&#186;F&#186;%20-%20BAIRRO%20UNIVERS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&#225;guas%20limpas\AAGUA\Orcament\2001\Interior\Nova%20Ven&#233;cia\NVSD8%20001%2001%20-%20ADUTORA%20DE%20&#193;GUA%20TRATADA%20DN%20250%20F&#186;F&#186;%20-%20RECALQU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renagem\Or&#231;ament\2001\Interior\Nova%20Ven&#233;cia\Estim.%20-%20Eng&#186;%20Mari&#226;ngela\NVSD1%20076%2001%20-%20SISTEMA%20DE%20DRENAGEM%20-%20NOVA%20VEN&#201;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Res&#237;duos%20S&#243;lidos\Cons&#243;rcio%20Pref.%20Marechal%20Floriano%20e%20Domingos%20Martins\CHORUME%20e%20BIOG&#193;S\CMFDM1%20292%2001%20-%20Unid.de%20Processamento%20de%20Res&#237;duos%20-%20Reservat&#243;rio%20Met&#225;l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ep_vitoria\Meire\OR&#199;AMENTOS\AS%20043%20-%20TRAVESSIA%20AAT%20GUARAPARI\PLANILHA%20GERAL\TRAVESSIA%20GUARAP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-DOC\EMPREENDIMENTOS\IGEP\ESGOTO\VILA%20VAL&#201;RIO%20-%20SES%20-%20JUNHO%202012\0876-OC-004-X-0001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R&#199;AMENTOS\AS%20043%20-%20TRAVESSIA%20AAT%20GUARAPARI\PLANILHA%20GERAL\TRAVESSIA%20GUARAP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e\AS%20072%20SES%20D.%20Martins\ORCAMENTO\Users\Administrador\Desktop\ETEP%20Mariane\Treinamento%20Cesan\0876-OC-004-X-0001-01%20-%20vila%20valer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-idoc41346\idoc_fileserver\Helida\MEDI&#199;&#213;ES%202005\MEDI&#199;&#195;O%20COMER%20191-04%20ETA%20GUARAPARI\Scheila\MEDI&#199;&#213;ES\M-PDGV\EXCEL\LUCIANA\MEDI&#199;&#195;O\M-PDGV\PL-AQUAC\MAPA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hadofrade\cesan%20projetos\Documents%20and%20Settings\&#193;tila\Meus%20documentos\HPS\Ponte%20Nova\CMFDM1%20313%2001%20-%20Unid.de%20Proc&#186;%20de%20Res&#237;duos%20-%20Cub&#237;culo%20do%20BIOG&#193;S%20e%20Queimad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c-idoc41346\idoc_fileserver\HELIDA\CINCO%20ESTRELAS%20-%20117-03\H&#233;lida\EXCEL\LUCIANA\MEDI&#199;&#195;O\M-PDGV\PL-AQUAC\MAP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SERVIÇOS"/>
      <sheetName val="MEMORIAL "/>
      <sheetName val="QUANT."/>
      <sheetName val="DATA BASE"/>
      <sheetName val="COMPARATIVO CESAN X SINAPI"/>
      <sheetName val="TABELA PREÇOS CESAN"/>
      <sheetName val="ATUALIZAÇÃO SINAP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 "/>
      <sheetName val="MATERIAL"/>
      <sheetName val="COMPOSIÇÃ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PLAN 1"/>
      <sheetName val="PLANILHA GERAL"/>
      <sheetName val="MEMORIAL"/>
      <sheetName val="PLAN 2"/>
      <sheetName val="LISTA HIDRÁULICO"/>
      <sheetName val="COMPOSIÇÕ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  <sheetDataSet>
      <sheetData sheetId="1">
        <row r="841">
          <cell r="G841">
            <v>484133.720088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TOTAL"/>
      <sheetName val="(2,5 X1,5) PRIORIDADE 1 "/>
      <sheetName val="(2,5x1,5) PRIORIDADE 2 "/>
      <sheetName val="(2,5x1,5) PRIORIDADE 3 "/>
      <sheetName val="(1,5x1,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  <sheetName val="ESPELHO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MATERIAIS"/>
      <sheetName val="TABELA"/>
      <sheetName val="SERVIÇOS"/>
      <sheetName val="ESPELHO  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VESSIA"/>
      <sheetName val="MEMORIAL"/>
      <sheetName val="LISTA HIDRAULICO"/>
      <sheetName val="INSTALAÇÕES HIDRÁULICAS"/>
      <sheetName val="ABRAÇADEIRA"/>
      <sheetName val="ABRAÇADEIRA 500"/>
      <sheetName val="BARRACÃO"/>
      <sheetName val="FURO EM CONCRETO"/>
      <sheetName val="Plan1"/>
    </sheetNames>
    <sheetDataSet>
      <sheetData sheetId="1">
        <row r="63">
          <cell r="C63">
            <v>108.1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DE"/>
      <sheetName val="MEMORIAL"/>
      <sheetName val="INSTALAÇÕES HIDR REC"/>
      <sheetName val="POÇO VISITA"/>
      <sheetName val="ESPELHO GERAL"/>
      <sheetName val="ETE"/>
      <sheetName val="MEMORIA"/>
      <sheetName val="LISTA HIDRAULICO (2)"/>
      <sheetName val="INSTALAÇÕES HIDR EEEB EXIST"/>
      <sheetName val="BOMBA EEEB EXIST"/>
      <sheetName val="INSTALAÇÕES HIDR TRAT PREL"/>
      <sheetName val="CALHA PARSHAL"/>
      <sheetName val="INSTALAÇÕES HIDR EEEB NOVA"/>
      <sheetName val="BOMBA EEEB NOVA"/>
      <sheetName val="UASB"/>
      <sheetName val="INSTALAÇÕES HIDR LEITO"/>
      <sheetName val="TELHA"/>
      <sheetName val="BANCADA"/>
      <sheetName val="HIDROSSANITARIO"/>
      <sheetName val="CX BOCA DE LOBO"/>
      <sheetName val="CX INSPEÇÃO"/>
      <sheetName val="DRENAGEM"/>
      <sheetName val="ALIMENTAÇÃO"/>
      <sheetName val="EMISSARIO"/>
      <sheetName val="TUB EXT"/>
      <sheetName val="DADOS CONSTRUTIVOS"/>
      <sheetName val="SERVIÇOS CESAN"/>
      <sheetName val="LISTA HIDRÁULICO"/>
      <sheetName val="LISTA ELÉTRICO"/>
      <sheetName val="INSTALAÇÕES HIDRÁULICAS"/>
      <sheetName val="INST. ELETRICA"/>
      <sheetName val="BOMBA"/>
      <sheetName val="BRAÇO GIRATÓRIO"/>
      <sheetName val="PONTO AGUA"/>
      <sheetName val="INST. QUADRO"/>
      <sheetName val="ALIMENTAÇÃO (2)"/>
      <sheetName val="DADOS CONSTRUTIVOS (2)"/>
      <sheetName val="SERVIÇOS CESAN (2)"/>
      <sheetName val="LISTA HIDRÁULICO (2)"/>
      <sheetName val="LISTA ELÉTRICO (2)"/>
      <sheetName val="INSTALAÇÕES HIDRÁULICAS (2)"/>
      <sheetName val="INST. ELETRICA (2)"/>
      <sheetName val="BOMBA (2)"/>
      <sheetName val="BRAÇO GIRATÓRIO (2)"/>
      <sheetName val="PONTO AGUA (2)"/>
      <sheetName val="INST. QUADRO (2)"/>
      <sheetName val="ALIMENTAÇÃO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VESSIA"/>
      <sheetName val="MEMORIAL"/>
      <sheetName val="LISTA HIDRAULICO"/>
      <sheetName val="INSTALAÇÕES HIDRÁULICAS"/>
      <sheetName val="ABRAÇADEIRA"/>
      <sheetName val="ABRAÇADEIRA 500"/>
      <sheetName val="BARRACÃO"/>
      <sheetName val="FURO EM CONCRETO"/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DE"/>
      <sheetName val="MEMORIAL"/>
      <sheetName val="INSTALAÇÕES HIDR REC"/>
      <sheetName val="POÇO VISITA"/>
      <sheetName val="ESPELHO GERAL"/>
      <sheetName val="ETE"/>
      <sheetName val="MEMORIA"/>
      <sheetName val="LISTA HIDRAULICO (2)"/>
      <sheetName val="INSTALAÇÕES HIDR EEEB EXIST"/>
      <sheetName val="BOMBA EEEB EXIST"/>
      <sheetName val="INSTALAÇÕES HIDR TRAT PREL"/>
      <sheetName val="CALHA PARSHAL"/>
      <sheetName val="INSTALAÇÕES HIDR EEEB NOVA"/>
      <sheetName val="BOMBA EEEB NOVA"/>
      <sheetName val="UASB"/>
      <sheetName val="INSTALAÇÕES HIDR LEITO"/>
      <sheetName val="TELHA"/>
      <sheetName val="BANCADA"/>
      <sheetName val="HIDROSSANITARIO"/>
      <sheetName val="CX BOCA DE LOBO"/>
      <sheetName val="CX INSPEÇÃO"/>
      <sheetName val="DRENAGEM"/>
      <sheetName val="ALIMENTAÇÃO"/>
      <sheetName val="EMISSARIO"/>
      <sheetName val="TUB EXT"/>
      <sheetName val="DADOS CONSTRUTIVOS"/>
      <sheetName val="SERVIÇOS CESAN"/>
      <sheetName val="LISTA HIDRÁULICO"/>
      <sheetName val="LISTA ELÉTRICO"/>
      <sheetName val="INSTALAÇÕES HIDRÁULICAS"/>
      <sheetName val="INST. ELETRICA"/>
      <sheetName val="BOMBA"/>
      <sheetName val="BRAÇO GIRATÓRIO"/>
      <sheetName val="PONTO AGUA"/>
      <sheetName val="INST. QUADRO"/>
      <sheetName val="ALIMENTAÇÃO (2)"/>
      <sheetName val="DADOS CONSTRUTIVOS (2)"/>
      <sheetName val="SERVIÇOS CESAN (2)"/>
      <sheetName val="LISTA HIDRÁULICO (2)"/>
      <sheetName val="LISTA ELÉTRICO (2)"/>
      <sheetName val="INSTALAÇÕES HIDRÁULICAS (2)"/>
      <sheetName val="INST. ELETRICA (2)"/>
      <sheetName val="BOMBA (2)"/>
      <sheetName val="BRAÇO GIRATÓRIO (2)"/>
      <sheetName val="PONTO AGUA (2)"/>
      <sheetName val="INST. QUADRO (2)"/>
      <sheetName val="ALIMENTAÇÃO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ESPELHO 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90" zoomScaleNormal="90" zoomScaleSheetLayoutView="90" workbookViewId="0" topLeftCell="A1">
      <selection activeCell="F11" sqref="F11"/>
    </sheetView>
  </sheetViews>
  <sheetFormatPr defaultColWidth="9.00390625" defaultRowHeight="12.75"/>
  <cols>
    <col min="1" max="1" width="66.00390625" style="1" customWidth="1"/>
    <col min="2" max="2" width="11.625" style="1" customWidth="1"/>
    <col min="3" max="3" width="15.50390625" style="5" bestFit="1" customWidth="1"/>
    <col min="4" max="4" width="10.75390625" style="5" bestFit="1" customWidth="1"/>
    <col min="5" max="5" width="16.375" style="1" bestFit="1" customWidth="1"/>
    <col min="6" max="6" width="54.75390625" style="1" bestFit="1" customWidth="1"/>
    <col min="7" max="7" width="14.875" style="1" bestFit="1" customWidth="1"/>
    <col min="8" max="8" width="15.625" style="1" bestFit="1" customWidth="1"/>
    <col min="9" max="16384" width="9.00390625" style="1" customWidth="1"/>
  </cols>
  <sheetData>
    <row r="1" spans="1:5" ht="30" customHeight="1">
      <c r="A1" s="114" t="s">
        <v>267</v>
      </c>
      <c r="B1" s="114"/>
      <c r="C1" s="115" t="s">
        <v>268</v>
      </c>
      <c r="D1" s="115"/>
      <c r="E1" s="115"/>
    </row>
    <row r="2" spans="1:5" ht="30" customHeight="1">
      <c r="A2" s="114"/>
      <c r="B2" s="114"/>
      <c r="C2" s="115"/>
      <c r="D2" s="115"/>
      <c r="E2" s="115"/>
    </row>
    <row r="3" spans="1:5" ht="30" customHeight="1">
      <c r="A3" s="114"/>
      <c r="B3" s="114"/>
      <c r="C3" s="115"/>
      <c r="D3" s="115"/>
      <c r="E3" s="115"/>
    </row>
    <row r="4" spans="1:5" s="2" customFormat="1" ht="24.75" customHeight="1">
      <c r="A4" s="113" t="s">
        <v>7</v>
      </c>
      <c r="B4" s="113"/>
      <c r="C4" s="54" t="s">
        <v>74</v>
      </c>
      <c r="D4" s="112" t="s">
        <v>75</v>
      </c>
      <c r="E4" s="47" t="s">
        <v>8</v>
      </c>
    </row>
    <row r="5" spans="1:8" s="4" customFormat="1" ht="24.75" customHeight="1">
      <c r="A5" s="70" t="str">
        <f>'PLANILHA '!A6</f>
        <v>CANTEIRO DE OBRAS</v>
      </c>
      <c r="B5" s="70"/>
      <c r="C5" s="87">
        <v>1</v>
      </c>
      <c r="D5" s="14" t="s">
        <v>4</v>
      </c>
      <c r="E5" s="15">
        <f>'PLANILHA '!H6</f>
        <v>187559.84</v>
      </c>
      <c r="G5" s="59"/>
      <c r="H5" s="59"/>
    </row>
    <row r="6" spans="1:8" s="4" customFormat="1" ht="24.75" customHeight="1">
      <c r="A6" s="70" t="str">
        <f>'PLANILHA '!A17</f>
        <v>ADMINISTRAÇÃO LOCAL</v>
      </c>
      <c r="B6" s="70"/>
      <c r="C6" s="87">
        <f>'PLANILHA '!C19</f>
        <v>100</v>
      </c>
      <c r="D6" s="14" t="s">
        <v>4</v>
      </c>
      <c r="E6" s="15">
        <f>'PLANILHA '!H17</f>
        <v>635014</v>
      </c>
      <c r="G6" s="59"/>
      <c r="H6" s="59"/>
    </row>
    <row r="7" spans="1:8" s="4" customFormat="1" ht="24.75" customHeight="1">
      <c r="A7" s="96" t="str">
        <f>'PLANILHA '!A21</f>
        <v>BACIA A</v>
      </c>
      <c r="B7" s="96"/>
      <c r="C7" s="88"/>
      <c r="D7" s="89"/>
      <c r="E7" s="90">
        <f>'PLANILHA '!H21</f>
        <v>930238.0100000002</v>
      </c>
      <c r="F7" s="59"/>
      <c r="G7" s="59"/>
      <c r="H7" s="59"/>
    </row>
    <row r="8" spans="1:8" s="4" customFormat="1" ht="24.75" customHeight="1">
      <c r="A8" s="70" t="str">
        <f>'PLANILHA '!A22</f>
        <v>REDE COLETORA/INTERCEPTOR DE ESGOTOS - BACIA A</v>
      </c>
      <c r="B8" s="70"/>
      <c r="C8" s="15">
        <f>'PLANILHA '!C22</f>
        <v>395</v>
      </c>
      <c r="D8" s="14" t="str">
        <f>'PLANILHA '!D22</f>
        <v>M</v>
      </c>
      <c r="E8" s="15">
        <f>'PLANILHA '!H22</f>
        <v>294399.7</v>
      </c>
      <c r="F8" s="59">
        <f>SUM(E8:E11)</f>
        <v>930238.0099999999</v>
      </c>
      <c r="G8" s="59"/>
      <c r="H8" s="59"/>
    </row>
    <row r="9" spans="1:8" s="4" customFormat="1" ht="24.75" customHeight="1">
      <c r="A9" s="70" t="str">
        <f>'PLANILHA '!A42</f>
        <v>LIGAÇÕES PREDIAIS - BACIA A</v>
      </c>
      <c r="B9" s="70"/>
      <c r="C9" s="87">
        <f>'PLANILHA '!C42</f>
        <v>74</v>
      </c>
      <c r="D9" s="14" t="str">
        <f>'PLANILHA '!D42</f>
        <v>UN</v>
      </c>
      <c r="E9" s="15">
        <f>'PLANILHA '!H42</f>
        <v>56313.04</v>
      </c>
      <c r="G9" s="59"/>
      <c r="H9" s="59"/>
    </row>
    <row r="10" spans="1:8" s="4" customFormat="1" ht="24.75" customHeight="1">
      <c r="A10" s="70" t="str">
        <f>'PLANILHA '!A48</f>
        <v>ESTAÇÃO ELEVATORIA DE ESGOTO - BACIA A</v>
      </c>
      <c r="B10" s="70"/>
      <c r="C10" s="87">
        <v>1</v>
      </c>
      <c r="D10" s="14" t="s">
        <v>4</v>
      </c>
      <c r="E10" s="15">
        <f>'PLANILHA '!H48</f>
        <v>315172.64999999997</v>
      </c>
      <c r="G10" s="59"/>
      <c r="H10" s="59"/>
    </row>
    <row r="11" spans="1:8" s="4" customFormat="1" ht="24.75" customHeight="1">
      <c r="A11" s="70" t="str">
        <f>'PLANILHA '!A148</f>
        <v>LINHA DE RECALQUE FOFO DN80 - BACIA A</v>
      </c>
      <c r="B11" s="70"/>
      <c r="C11" s="15">
        <f>'PLANILHA '!C148</f>
        <v>465.66</v>
      </c>
      <c r="D11" s="14" t="str">
        <f>'PLANILHA '!D148</f>
        <v>M</v>
      </c>
      <c r="E11" s="15">
        <f>'PLANILHA '!H148</f>
        <v>264352.62</v>
      </c>
      <c r="G11" s="59"/>
      <c r="H11" s="59"/>
    </row>
    <row r="12" spans="1:8" s="4" customFormat="1" ht="24.75" customHeight="1">
      <c r="A12" s="96" t="str">
        <f>'PLANILHA '!A163</f>
        <v>BACIA B</v>
      </c>
      <c r="B12" s="96"/>
      <c r="C12" s="88"/>
      <c r="D12" s="89"/>
      <c r="E12" s="90">
        <f>'PLANILHA '!H163</f>
        <v>1138735.8599999999</v>
      </c>
      <c r="F12" s="59"/>
      <c r="G12" s="59"/>
      <c r="H12" s="59"/>
    </row>
    <row r="13" spans="1:8" s="4" customFormat="1" ht="24.75" customHeight="1">
      <c r="A13" s="70" t="str">
        <f>'PLANILHA '!A164</f>
        <v>REDE COLETORA/INTERCEPTOR DE ESGOTO - BACIA B</v>
      </c>
      <c r="B13" s="70"/>
      <c r="C13" s="15">
        <f>'PLANILHA '!C164</f>
        <v>1921</v>
      </c>
      <c r="D13" s="14" t="str">
        <f>'PLANILHA '!D164</f>
        <v>M</v>
      </c>
      <c r="E13" s="15">
        <f>'PLANILHA '!H164</f>
        <v>781749.44</v>
      </c>
      <c r="F13" s="59">
        <f>SUM(E13:E14)</f>
        <v>1138735.8599999999</v>
      </c>
      <c r="G13" s="59"/>
      <c r="H13" s="59"/>
    </row>
    <row r="14" spans="1:8" s="4" customFormat="1" ht="24.75" customHeight="1">
      <c r="A14" s="70" t="str">
        <f>'PLANILHA '!A192</f>
        <v>LIGAÇÕES PREDIAIS - BACIA B</v>
      </c>
      <c r="B14" s="70"/>
      <c r="C14" s="87">
        <f>'PLANILHA '!C192</f>
        <v>374</v>
      </c>
      <c r="D14" s="14" t="str">
        <f>'PLANILHA '!D192</f>
        <v>UN</v>
      </c>
      <c r="E14" s="15">
        <f>'PLANILHA '!H192</f>
        <v>356986.42</v>
      </c>
      <c r="G14" s="59"/>
      <c r="H14" s="59"/>
    </row>
    <row r="15" spans="1:8" s="4" customFormat="1" ht="24.75" customHeight="1">
      <c r="A15" s="96" t="str">
        <f>'PLANILHA '!A200</f>
        <v>BACIA C</v>
      </c>
      <c r="B15" s="96"/>
      <c r="C15" s="88"/>
      <c r="D15" s="89"/>
      <c r="E15" s="90">
        <f>'PLANILHA '!H200</f>
        <v>2501001.2399999998</v>
      </c>
      <c r="F15" s="59"/>
      <c r="G15" s="59"/>
      <c r="H15" s="59"/>
    </row>
    <row r="16" spans="1:8" s="4" customFormat="1" ht="24.75" customHeight="1">
      <c r="A16" s="70" t="str">
        <f>'PLANILHA '!A201</f>
        <v>REDE COLETORA/INTERCEPTOR DE ESGOTOS - BACIA C</v>
      </c>
      <c r="B16" s="70"/>
      <c r="C16" s="15">
        <f>'PLANILHA '!C201</f>
        <v>2816</v>
      </c>
      <c r="D16" s="14" t="str">
        <f>'PLANILHA '!D201</f>
        <v>M</v>
      </c>
      <c r="E16" s="15">
        <f>'PLANILHA '!H201</f>
        <v>1940269.5299999998</v>
      </c>
      <c r="F16" s="59">
        <f>SUM(E16:E19)</f>
        <v>2501001.2399999998</v>
      </c>
      <c r="G16" s="59"/>
      <c r="H16" s="59"/>
    </row>
    <row r="17" spans="1:8" s="4" customFormat="1" ht="24.75" customHeight="1">
      <c r="A17" s="70" t="str">
        <f>'PLANILHA '!A232</f>
        <v>LIGAÇÕES PREDIAIS - BACIA C</v>
      </c>
      <c r="B17" s="70"/>
      <c r="C17" s="87">
        <f>'PLANILHA '!C232</f>
        <v>236</v>
      </c>
      <c r="D17" s="14" t="str">
        <f>'PLANILHA '!D232</f>
        <v>UN</v>
      </c>
      <c r="E17" s="15">
        <f>'PLANILHA '!H232</f>
        <v>211941.31</v>
      </c>
      <c r="G17" s="59"/>
      <c r="H17" s="59"/>
    </row>
    <row r="18" spans="1:8" s="4" customFormat="1" ht="24.75" customHeight="1">
      <c r="A18" s="70" t="str">
        <f>'PLANILHA '!A240</f>
        <v>ESTAÇÃO ELEVATORIA DE ESGOTO - BACIA C</v>
      </c>
      <c r="B18" s="70"/>
      <c r="C18" s="87">
        <v>1</v>
      </c>
      <c r="D18" s="14" t="s">
        <v>4</v>
      </c>
      <c r="E18" s="15">
        <f>'PLANILHA '!H240</f>
        <v>313101.31</v>
      </c>
      <c r="G18" s="59"/>
      <c r="H18" s="59"/>
    </row>
    <row r="19" spans="1:8" s="4" customFormat="1" ht="24.75" customHeight="1">
      <c r="A19" s="70" t="str">
        <f>'PLANILHA '!A341</f>
        <v>LINHA DE RECALQUE FOFO DN80 - BACIA C</v>
      </c>
      <c r="B19" s="70"/>
      <c r="C19" s="15">
        <f>'PLANILHA '!C341</f>
        <v>25.769999999999996</v>
      </c>
      <c r="D19" s="14" t="str">
        <f>'PLANILHA '!D341</f>
        <v>M</v>
      </c>
      <c r="E19" s="15">
        <f>'PLANILHA '!H341</f>
        <v>35689.09</v>
      </c>
      <c r="G19" s="59"/>
      <c r="H19" s="59"/>
    </row>
    <row r="20" spans="1:8" s="4" customFormat="1" ht="24.75" customHeight="1">
      <c r="A20" s="96" t="str">
        <f>'PLANILHA '!A355</f>
        <v>BACIA D</v>
      </c>
      <c r="B20" s="96"/>
      <c r="C20" s="88"/>
      <c r="D20" s="89"/>
      <c r="E20" s="90">
        <f>'PLANILHA '!H355</f>
        <v>2165468.36</v>
      </c>
      <c r="F20" s="59"/>
      <c r="G20" s="59"/>
      <c r="H20" s="59"/>
    </row>
    <row r="21" spans="1:8" s="4" customFormat="1" ht="24.75" customHeight="1">
      <c r="A21" s="70" t="str">
        <f>'PLANILHA '!A356</f>
        <v>REDE COLETORA/INTERCEPTOR DE ESGOTOS - BACIA D</v>
      </c>
      <c r="B21" s="70"/>
      <c r="C21" s="15">
        <f>'PLANILHA '!C356</f>
        <v>3797.1</v>
      </c>
      <c r="D21" s="14" t="str">
        <f>'PLANILHA '!D356</f>
        <v>M</v>
      </c>
      <c r="E21" s="15">
        <f>'PLANILHA '!H356</f>
        <v>1549115.91</v>
      </c>
      <c r="F21" s="59">
        <f>SUM(E21:E22)</f>
        <v>2165468.36</v>
      </c>
      <c r="G21" s="59"/>
      <c r="H21" s="59"/>
    </row>
    <row r="22" spans="1:8" s="4" customFormat="1" ht="24.75" customHeight="1">
      <c r="A22" s="70" t="str">
        <f>'PLANILHA '!A387</f>
        <v>LIGAÇÕES PREDIAIS - BACIA D</v>
      </c>
      <c r="B22" s="70"/>
      <c r="C22" s="87">
        <f>'PLANILHA '!C387</f>
        <v>634</v>
      </c>
      <c r="D22" s="14" t="str">
        <f>'PLANILHA '!D387</f>
        <v>UN</v>
      </c>
      <c r="E22" s="15">
        <f>'PLANILHA '!H387</f>
        <v>616352.45</v>
      </c>
      <c r="G22" s="59"/>
      <c r="H22" s="59"/>
    </row>
    <row r="23" spans="1:8" s="4" customFormat="1" ht="24.75" customHeight="1">
      <c r="A23" s="96" t="str">
        <f>'PLANILHA '!A395</f>
        <v>BACIA E</v>
      </c>
      <c r="B23" s="96"/>
      <c r="C23" s="88"/>
      <c r="D23" s="89"/>
      <c r="E23" s="90">
        <f>'PLANILHA '!H395</f>
        <v>1453441.19</v>
      </c>
      <c r="F23" s="59"/>
      <c r="G23" s="59"/>
      <c r="H23" s="59"/>
    </row>
    <row r="24" spans="1:8" s="4" customFormat="1" ht="24.75" customHeight="1">
      <c r="A24" s="70" t="str">
        <f>'PLANILHA '!A396</f>
        <v>REDE COLETORA/INTERCEPTOR DE ESGOTOS - BACIA E</v>
      </c>
      <c r="B24" s="70"/>
      <c r="C24" s="15">
        <f>'PLANILHA '!C396</f>
        <v>1543</v>
      </c>
      <c r="D24" s="14" t="str">
        <f>'PLANILHA '!D396</f>
        <v>M</v>
      </c>
      <c r="E24" s="15">
        <f>'PLANILHA '!H396</f>
        <v>1236682.5499999998</v>
      </c>
      <c r="F24" s="59">
        <f>SUM(E24:E25)</f>
        <v>1453441.1899999997</v>
      </c>
      <c r="G24" s="59"/>
      <c r="H24" s="59"/>
    </row>
    <row r="25" spans="1:8" s="4" customFormat="1" ht="24.75" customHeight="1">
      <c r="A25" s="70" t="str">
        <f>'PLANILHA '!A437</f>
        <v>LIGAÇÕES PREDIAIS - BACIA E</v>
      </c>
      <c r="B25" s="70"/>
      <c r="C25" s="87">
        <f>'PLANILHA '!C437</f>
        <v>258</v>
      </c>
      <c r="D25" s="14" t="str">
        <f>'PLANILHA '!D437</f>
        <v>UN</v>
      </c>
      <c r="E25" s="15">
        <f>'PLANILHA '!H437</f>
        <v>216758.63999999998</v>
      </c>
      <c r="G25" s="59"/>
      <c r="H25" s="59"/>
    </row>
    <row r="26" spans="1:8" s="4" customFormat="1" ht="24.75" customHeight="1">
      <c r="A26" s="96" t="str">
        <f>'PLANILHA '!A443</f>
        <v>BACIA G</v>
      </c>
      <c r="B26" s="96"/>
      <c r="C26" s="88"/>
      <c r="D26" s="89"/>
      <c r="E26" s="90">
        <f>'PLANILHA '!H443</f>
        <v>1171496.4</v>
      </c>
      <c r="F26" s="59"/>
      <c r="G26" s="59"/>
      <c r="H26" s="59"/>
    </row>
    <row r="27" spans="1:8" s="4" customFormat="1" ht="24.75" customHeight="1">
      <c r="A27" s="70" t="str">
        <f>'PLANILHA '!A444</f>
        <v>REDE COLETORA/INTERCEPTOR DE ESGOTOS - BACIA G</v>
      </c>
      <c r="B27" s="70"/>
      <c r="C27" s="15">
        <f>'PLANILHA '!C444</f>
        <v>1873</v>
      </c>
      <c r="D27" s="14" t="str">
        <f>'PLANILHA '!D444</f>
        <v>M</v>
      </c>
      <c r="E27" s="15">
        <f>'PLANILHA '!H444</f>
        <v>856099.71</v>
      </c>
      <c r="F27" s="59">
        <f>SUM(E27:E28)</f>
        <v>1171496.4</v>
      </c>
      <c r="G27" s="59"/>
      <c r="H27" s="59"/>
    </row>
    <row r="28" spans="1:8" s="4" customFormat="1" ht="24.75" customHeight="1">
      <c r="A28" s="70" t="str">
        <f>'PLANILHA '!A476</f>
        <v>LIGAÇÕES PREDIAIS - BACIA G</v>
      </c>
      <c r="B28" s="70"/>
      <c r="C28" s="87">
        <f>'PLANILHA '!C476</f>
        <v>372</v>
      </c>
      <c r="D28" s="14" t="str">
        <f>'PLANILHA '!D476</f>
        <v>UN</v>
      </c>
      <c r="E28" s="15">
        <f>'PLANILHA '!H476</f>
        <v>315396.69</v>
      </c>
      <c r="G28" s="59"/>
      <c r="H28" s="59"/>
    </row>
    <row r="29" spans="1:8" s="4" customFormat="1" ht="24.75" customHeight="1">
      <c r="A29" s="96" t="str">
        <f>'PLANILHA '!A484</f>
        <v>BACIA I</v>
      </c>
      <c r="B29" s="96"/>
      <c r="C29" s="88"/>
      <c r="D29" s="89"/>
      <c r="E29" s="90">
        <f>'PLANILHA '!H484</f>
        <v>532253.73</v>
      </c>
      <c r="G29" s="59"/>
      <c r="H29" s="59"/>
    </row>
    <row r="30" spans="1:8" s="4" customFormat="1" ht="24.75" customHeight="1">
      <c r="A30" s="70" t="str">
        <f>'PLANILHA '!A485</f>
        <v>REDE COLETORA/INTERCEPTOR DE ESGOTOS - BACIA I</v>
      </c>
      <c r="B30" s="70"/>
      <c r="C30" s="15">
        <f>'PLANILHA '!C485</f>
        <v>484</v>
      </c>
      <c r="D30" s="14" t="str">
        <f>'PLANILHA '!D485</f>
        <v>M</v>
      </c>
      <c r="E30" s="15">
        <f>'PLANILHA '!H485</f>
        <v>420432.79000000004</v>
      </c>
      <c r="F30" s="59">
        <f>SUM(E30:E31)</f>
        <v>532253.73</v>
      </c>
      <c r="G30" s="59"/>
      <c r="H30" s="59"/>
    </row>
    <row r="31" spans="1:8" s="4" customFormat="1" ht="24.75" customHeight="1">
      <c r="A31" s="70" t="str">
        <f>'PLANILHA '!A499</f>
        <v>LIGAÇÕES PREDIAIS - BACIA I</v>
      </c>
      <c r="B31" s="70"/>
      <c r="C31" s="87">
        <f>'PLANILHA '!C499</f>
        <v>154</v>
      </c>
      <c r="D31" s="14" t="str">
        <f>'PLANILHA '!D499</f>
        <v>UN</v>
      </c>
      <c r="E31" s="15">
        <f>'PLANILHA '!H499</f>
        <v>111820.94</v>
      </c>
      <c r="G31" s="59"/>
      <c r="H31" s="59"/>
    </row>
    <row r="32" spans="1:5" s="4" customFormat="1" ht="6" customHeight="1">
      <c r="A32" s="8"/>
      <c r="B32" s="8"/>
      <c r="C32" s="55"/>
      <c r="D32" s="3"/>
      <c r="E32" s="7"/>
    </row>
    <row r="33" spans="1:8" s="2" customFormat="1" ht="24.75" customHeight="1">
      <c r="A33" s="51" t="s">
        <v>54</v>
      </c>
      <c r="B33" s="51"/>
      <c r="C33" s="56"/>
      <c r="D33" s="52"/>
      <c r="E33" s="53">
        <f>E5+E6+E7+E12+E15+E20+E23+E26+E29</f>
        <v>10715208.629999999</v>
      </c>
      <c r="F33" s="69">
        <f>'PLANILHA '!H504</f>
        <v>10715208.629999992</v>
      </c>
      <c r="H33" s="69"/>
    </row>
    <row r="34" ht="15">
      <c r="E34" s="6"/>
    </row>
    <row r="35" ht="15">
      <c r="E35" s="6"/>
    </row>
    <row r="36" ht="15.75">
      <c r="E36" s="7"/>
    </row>
  </sheetData>
  <mergeCells count="3">
    <mergeCell ref="A4:B4"/>
    <mergeCell ref="A1:B3"/>
    <mergeCell ref="C1:E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6"/>
  <sheetViews>
    <sheetView showGridLines="0" tabSelected="1" view="pageBreakPreview" zoomScaleNormal="90" zoomScaleSheetLayoutView="100" workbookViewId="0" topLeftCell="A1">
      <selection activeCell="H505" sqref="H505"/>
    </sheetView>
  </sheetViews>
  <sheetFormatPr defaultColWidth="9.00390625" defaultRowHeight="12.75"/>
  <cols>
    <col min="1" max="1" width="14.25390625" style="11" customWidth="1"/>
    <col min="2" max="2" width="46.125" style="12" customWidth="1"/>
    <col min="3" max="3" width="8.50390625" style="28" bestFit="1" customWidth="1"/>
    <col min="4" max="4" width="5.50390625" style="17" customWidth="1"/>
    <col min="5" max="5" width="11.75390625" style="29" hidden="1" customWidth="1"/>
    <col min="6" max="6" width="13.50390625" style="11" hidden="1" customWidth="1"/>
    <col min="7" max="7" width="11.00390625" style="29" customWidth="1"/>
    <col min="8" max="8" width="13.50390625" style="11" bestFit="1" customWidth="1"/>
    <col min="9" max="9" width="19.00390625" style="12" customWidth="1"/>
    <col min="10" max="16384" width="9.00390625" style="12" customWidth="1"/>
  </cols>
  <sheetData>
    <row r="1" spans="1:8" ht="33" customHeight="1">
      <c r="A1" s="58"/>
      <c r="B1" s="119" t="s">
        <v>266</v>
      </c>
      <c r="C1" s="119"/>
      <c r="D1" s="119"/>
      <c r="E1" s="119"/>
      <c r="F1" s="119"/>
      <c r="G1" s="117" t="s">
        <v>265</v>
      </c>
      <c r="H1" s="118"/>
    </row>
    <row r="2" spans="1:8" ht="33" customHeight="1">
      <c r="A2" s="58"/>
      <c r="B2" s="119"/>
      <c r="C2" s="119"/>
      <c r="D2" s="119"/>
      <c r="E2" s="119"/>
      <c r="F2" s="119"/>
      <c r="G2" s="118"/>
      <c r="H2" s="118"/>
    </row>
    <row r="3" spans="1:8" ht="33" customHeight="1">
      <c r="A3" s="58"/>
      <c r="B3" s="119"/>
      <c r="C3" s="119"/>
      <c r="D3" s="119"/>
      <c r="E3" s="119"/>
      <c r="F3" s="119"/>
      <c r="G3" s="118"/>
      <c r="H3" s="118"/>
    </row>
    <row r="4" spans="1:8" s="18" customFormat="1" ht="25.5">
      <c r="A4" s="13" t="s">
        <v>9</v>
      </c>
      <c r="B4" s="14" t="s">
        <v>10</v>
      </c>
      <c r="C4" s="15" t="s">
        <v>11</v>
      </c>
      <c r="D4" s="14" t="s">
        <v>12</v>
      </c>
      <c r="E4" s="16" t="s">
        <v>155</v>
      </c>
      <c r="F4" s="16" t="s">
        <v>72</v>
      </c>
      <c r="G4" s="16" t="s">
        <v>13</v>
      </c>
      <c r="H4" s="13" t="s">
        <v>8</v>
      </c>
    </row>
    <row r="5" spans="1:256" s="18" customFormat="1" ht="24.75" customHeight="1">
      <c r="A5" s="68" t="s">
        <v>156</v>
      </c>
      <c r="B5" s="68"/>
      <c r="C5" s="68"/>
      <c r="D5" s="68"/>
      <c r="E5" s="68"/>
      <c r="F5" s="68"/>
      <c r="G5" s="68"/>
      <c r="H5" s="68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 t="s">
        <v>80</v>
      </c>
      <c r="Z5" s="116"/>
      <c r="AA5" s="116"/>
      <c r="AB5" s="116"/>
      <c r="AC5" s="116"/>
      <c r="AD5" s="116"/>
      <c r="AE5" s="116"/>
      <c r="AF5" s="116"/>
      <c r="AG5" s="116" t="s">
        <v>80</v>
      </c>
      <c r="AH5" s="116"/>
      <c r="AI5" s="116"/>
      <c r="AJ5" s="116"/>
      <c r="AK5" s="116"/>
      <c r="AL5" s="116"/>
      <c r="AM5" s="116"/>
      <c r="AN5" s="116"/>
      <c r="AO5" s="116" t="s">
        <v>80</v>
      </c>
      <c r="AP5" s="116"/>
      <c r="AQ5" s="116"/>
      <c r="AR5" s="116"/>
      <c r="AS5" s="116"/>
      <c r="AT5" s="116"/>
      <c r="AU5" s="116"/>
      <c r="AV5" s="116"/>
      <c r="AW5" s="116" t="s">
        <v>80</v>
      </c>
      <c r="AX5" s="116"/>
      <c r="AY5" s="116"/>
      <c r="AZ5" s="116"/>
      <c r="BA5" s="116"/>
      <c r="BB5" s="116"/>
      <c r="BC5" s="116"/>
      <c r="BD5" s="116"/>
      <c r="BE5" s="116" t="s">
        <v>80</v>
      </c>
      <c r="BF5" s="116"/>
      <c r="BG5" s="116"/>
      <c r="BH5" s="116"/>
      <c r="BI5" s="116"/>
      <c r="BJ5" s="116"/>
      <c r="BK5" s="116"/>
      <c r="BL5" s="116"/>
      <c r="BM5" s="116" t="s">
        <v>80</v>
      </c>
      <c r="BN5" s="116"/>
      <c r="BO5" s="116"/>
      <c r="BP5" s="116"/>
      <c r="BQ5" s="116"/>
      <c r="BR5" s="116"/>
      <c r="BS5" s="116"/>
      <c r="BT5" s="116"/>
      <c r="BU5" s="116" t="s">
        <v>80</v>
      </c>
      <c r="BV5" s="116"/>
      <c r="BW5" s="116"/>
      <c r="BX5" s="116"/>
      <c r="BY5" s="116"/>
      <c r="BZ5" s="116"/>
      <c r="CA5" s="116"/>
      <c r="CB5" s="116"/>
      <c r="CC5" s="116" t="s">
        <v>80</v>
      </c>
      <c r="CD5" s="116"/>
      <c r="CE5" s="116"/>
      <c r="CF5" s="116"/>
      <c r="CG5" s="116"/>
      <c r="CH5" s="116"/>
      <c r="CI5" s="116"/>
      <c r="CJ5" s="116"/>
      <c r="CK5" s="116" t="s">
        <v>80</v>
      </c>
      <c r="CL5" s="116"/>
      <c r="CM5" s="116"/>
      <c r="CN5" s="116"/>
      <c r="CO5" s="116"/>
      <c r="CP5" s="116"/>
      <c r="CQ5" s="116"/>
      <c r="CR5" s="116"/>
      <c r="CS5" s="116" t="s">
        <v>80</v>
      </c>
      <c r="CT5" s="116"/>
      <c r="CU5" s="116"/>
      <c r="CV5" s="116"/>
      <c r="CW5" s="116"/>
      <c r="CX5" s="116"/>
      <c r="CY5" s="116"/>
      <c r="CZ5" s="116"/>
      <c r="DA5" s="116" t="s">
        <v>80</v>
      </c>
      <c r="DB5" s="116"/>
      <c r="DC5" s="116"/>
      <c r="DD5" s="116"/>
      <c r="DE5" s="116"/>
      <c r="DF5" s="116"/>
      <c r="DG5" s="116"/>
      <c r="DH5" s="116"/>
      <c r="DI5" s="116" t="s">
        <v>80</v>
      </c>
      <c r="DJ5" s="116"/>
      <c r="DK5" s="116"/>
      <c r="DL5" s="116"/>
      <c r="DM5" s="116"/>
      <c r="DN5" s="116"/>
      <c r="DO5" s="116"/>
      <c r="DP5" s="116"/>
      <c r="DQ5" s="116" t="s">
        <v>80</v>
      </c>
      <c r="DR5" s="116"/>
      <c r="DS5" s="116"/>
      <c r="DT5" s="116"/>
      <c r="DU5" s="116"/>
      <c r="DV5" s="116"/>
      <c r="DW5" s="116"/>
      <c r="DX5" s="116"/>
      <c r="DY5" s="116" t="s">
        <v>80</v>
      </c>
      <c r="DZ5" s="116"/>
      <c r="EA5" s="116"/>
      <c r="EB5" s="116"/>
      <c r="EC5" s="116"/>
      <c r="ED5" s="116"/>
      <c r="EE5" s="116"/>
      <c r="EF5" s="116"/>
      <c r="EG5" s="116" t="s">
        <v>80</v>
      </c>
      <c r="EH5" s="116"/>
      <c r="EI5" s="116"/>
      <c r="EJ5" s="116"/>
      <c r="EK5" s="116"/>
      <c r="EL5" s="116"/>
      <c r="EM5" s="116"/>
      <c r="EN5" s="116"/>
      <c r="EO5" s="116" t="s">
        <v>80</v>
      </c>
      <c r="EP5" s="116"/>
      <c r="EQ5" s="116"/>
      <c r="ER5" s="116"/>
      <c r="ES5" s="116"/>
      <c r="ET5" s="116"/>
      <c r="EU5" s="116"/>
      <c r="EV5" s="116"/>
      <c r="EW5" s="116" t="s">
        <v>80</v>
      </c>
      <c r="EX5" s="116"/>
      <c r="EY5" s="116"/>
      <c r="EZ5" s="116"/>
      <c r="FA5" s="116"/>
      <c r="FB5" s="116"/>
      <c r="FC5" s="116"/>
      <c r="FD5" s="116"/>
      <c r="FE5" s="116" t="s">
        <v>80</v>
      </c>
      <c r="FF5" s="116"/>
      <c r="FG5" s="116"/>
      <c r="FH5" s="116"/>
      <c r="FI5" s="116"/>
      <c r="FJ5" s="116"/>
      <c r="FK5" s="116"/>
      <c r="FL5" s="116"/>
      <c r="FM5" s="116" t="s">
        <v>80</v>
      </c>
      <c r="FN5" s="116"/>
      <c r="FO5" s="116"/>
      <c r="FP5" s="116"/>
      <c r="FQ5" s="116"/>
      <c r="FR5" s="116"/>
      <c r="FS5" s="116"/>
      <c r="FT5" s="116"/>
      <c r="FU5" s="116" t="s">
        <v>80</v>
      </c>
      <c r="FV5" s="116"/>
      <c r="FW5" s="116"/>
      <c r="FX5" s="116"/>
      <c r="FY5" s="116"/>
      <c r="FZ5" s="116"/>
      <c r="GA5" s="116"/>
      <c r="GB5" s="116"/>
      <c r="GC5" s="116" t="s">
        <v>80</v>
      </c>
      <c r="GD5" s="116"/>
      <c r="GE5" s="116"/>
      <c r="GF5" s="116"/>
      <c r="GG5" s="116"/>
      <c r="GH5" s="116"/>
      <c r="GI5" s="116"/>
      <c r="GJ5" s="116"/>
      <c r="GK5" s="116" t="s">
        <v>80</v>
      </c>
      <c r="GL5" s="116"/>
      <c r="GM5" s="116"/>
      <c r="GN5" s="116"/>
      <c r="GO5" s="116"/>
      <c r="GP5" s="116"/>
      <c r="GQ5" s="116"/>
      <c r="GR5" s="116"/>
      <c r="GS5" s="116" t="s">
        <v>80</v>
      </c>
      <c r="GT5" s="116"/>
      <c r="GU5" s="116"/>
      <c r="GV5" s="116"/>
      <c r="GW5" s="116"/>
      <c r="GX5" s="116"/>
      <c r="GY5" s="116"/>
      <c r="GZ5" s="116"/>
      <c r="HA5" s="116" t="s">
        <v>80</v>
      </c>
      <c r="HB5" s="116"/>
      <c r="HC5" s="116"/>
      <c r="HD5" s="116"/>
      <c r="HE5" s="116"/>
      <c r="HF5" s="116"/>
      <c r="HG5" s="116"/>
      <c r="HH5" s="116"/>
      <c r="HI5" s="116" t="s">
        <v>80</v>
      </c>
      <c r="HJ5" s="116"/>
      <c r="HK5" s="116"/>
      <c r="HL5" s="116"/>
      <c r="HM5" s="116"/>
      <c r="HN5" s="116"/>
      <c r="HO5" s="116"/>
      <c r="HP5" s="116"/>
      <c r="HQ5" s="116" t="s">
        <v>80</v>
      </c>
      <c r="HR5" s="116"/>
      <c r="HS5" s="116"/>
      <c r="HT5" s="116"/>
      <c r="HU5" s="116"/>
      <c r="HV5" s="116"/>
      <c r="HW5" s="116"/>
      <c r="HX5" s="116"/>
      <c r="HY5" s="116" t="s">
        <v>80</v>
      </c>
      <c r="HZ5" s="116"/>
      <c r="IA5" s="116"/>
      <c r="IB5" s="116"/>
      <c r="IC5" s="116"/>
      <c r="ID5" s="116"/>
      <c r="IE5" s="116"/>
      <c r="IF5" s="116"/>
      <c r="IG5" s="116" t="s">
        <v>80</v>
      </c>
      <c r="IH5" s="116"/>
      <c r="II5" s="116"/>
      <c r="IJ5" s="116"/>
      <c r="IK5" s="116"/>
      <c r="IL5" s="116"/>
      <c r="IM5" s="116"/>
      <c r="IN5" s="116"/>
      <c r="IO5" s="116" t="s">
        <v>80</v>
      </c>
      <c r="IP5" s="116"/>
      <c r="IQ5" s="116"/>
      <c r="IR5" s="116"/>
      <c r="IS5" s="116"/>
      <c r="IT5" s="116"/>
      <c r="IU5" s="116"/>
      <c r="IV5" s="116"/>
    </row>
    <row r="6" spans="1:9" s="46" customFormat="1" ht="24.75" customHeight="1">
      <c r="A6" s="60" t="s">
        <v>5</v>
      </c>
      <c r="B6" s="60"/>
      <c r="C6" s="60"/>
      <c r="D6" s="60"/>
      <c r="E6" s="60"/>
      <c r="F6" s="45">
        <f>SUBTOTAL(9,F7:F14)</f>
        <v>82305.56999999999</v>
      </c>
      <c r="G6" s="45"/>
      <c r="H6" s="45">
        <f>SUBTOTAL(9,H7:H15)</f>
        <v>187559.84</v>
      </c>
      <c r="I6" s="86"/>
    </row>
    <row r="7" spans="1:9" s="19" customFormat="1" ht="12.75" customHeight="1">
      <c r="A7" s="92" t="s">
        <v>5</v>
      </c>
      <c r="B7" s="93"/>
      <c r="C7" s="93"/>
      <c r="D7" s="93"/>
      <c r="E7" s="93"/>
      <c r="F7" s="24">
        <f>SUBTOTAL(9,F8:F14)</f>
        <v>82305.56999999999</v>
      </c>
      <c r="H7" s="24">
        <f>SUBTOTAL(9,H8:H15)</f>
        <v>187559.84</v>
      </c>
      <c r="I7" s="10" t="s">
        <v>263</v>
      </c>
    </row>
    <row r="8" spans="1:8" s="19" customFormat="1" ht="12.75" customHeight="1">
      <c r="A8" s="23">
        <v>7010100010</v>
      </c>
      <c r="B8" s="21" t="str">
        <f>VLOOKUP(A8,AGOSTO_21!A:B,2,FALSE)</f>
        <v>BARRACAO PARA ESCRITORIO/FISCALIZACAO</v>
      </c>
      <c r="C8" s="25">
        <v>43.56</v>
      </c>
      <c r="D8" s="22" t="str">
        <f>VLOOKUP(A8,AGOSTO_21!A:H,8,FALSE)</f>
        <v>M2</v>
      </c>
      <c r="E8" s="9">
        <f>VLOOKUP(A8,AGOSTO_21!A:C,3,FALSE)</f>
        <v>522.8</v>
      </c>
      <c r="F8" s="20">
        <f>C8*E8</f>
        <v>22773.167999999998</v>
      </c>
      <c r="G8" s="9">
        <f>E8*1.223</f>
        <v>639.3844</v>
      </c>
      <c r="H8" s="20">
        <f>ROUND(C8*G8,2)</f>
        <v>27851.58</v>
      </c>
    </row>
    <row r="9" spans="1:8" s="21" customFormat="1" ht="12.75">
      <c r="A9" s="23">
        <v>7010100020</v>
      </c>
      <c r="B9" s="21" t="str">
        <f>VLOOKUP(A9,AGOSTO_21!A:B,2,FALSE)</f>
        <v>BARRACAO ABERTO PARA GUARDA DE TUBOS</v>
      </c>
      <c r="C9" s="25">
        <v>24</v>
      </c>
      <c r="D9" s="22" t="str">
        <f>VLOOKUP(A9,AGOSTO_21!A:H,8,FALSE)</f>
        <v>M2</v>
      </c>
      <c r="E9" s="9">
        <f>VLOOKUP(A9,AGOSTO_21!A:C,3,FALSE)</f>
        <v>150.46</v>
      </c>
      <c r="F9" s="20">
        <f aca="true" t="shared" si="0" ref="F9:F14">C9*E9</f>
        <v>3611.04</v>
      </c>
      <c r="G9" s="9">
        <f aca="true" t="shared" si="1" ref="G9:G14">E9*1.223</f>
        <v>184.01258</v>
      </c>
      <c r="H9" s="20">
        <f aca="true" t="shared" si="2" ref="H9:H14">ROUND(C9*G9,2)</f>
        <v>4416.3</v>
      </c>
    </row>
    <row r="10" spans="1:8" s="21" customFormat="1" ht="12.75">
      <c r="A10" s="23">
        <v>7010100030</v>
      </c>
      <c r="B10" s="21" t="str">
        <f>VLOOKUP(A10,AGOSTO_21!A:B,2,FALSE)</f>
        <v>BARRACAO ABERTO PARA SERVICOS GERAIS</v>
      </c>
      <c r="C10" s="25">
        <v>24.4</v>
      </c>
      <c r="D10" s="22" t="str">
        <f>VLOOKUP(A10,AGOSTO_21!A:H,8,FALSE)</f>
        <v>M2</v>
      </c>
      <c r="E10" s="9">
        <f>VLOOKUP(A10,AGOSTO_21!A:C,3,FALSE)</f>
        <v>122.41</v>
      </c>
      <c r="F10" s="20">
        <f t="shared" si="0"/>
        <v>2986.8039999999996</v>
      </c>
      <c r="G10" s="9">
        <f t="shared" si="1"/>
        <v>149.70743000000002</v>
      </c>
      <c r="H10" s="20">
        <f t="shared" si="2"/>
        <v>3652.86</v>
      </c>
    </row>
    <row r="11" spans="1:8" s="21" customFormat="1" ht="12.75">
      <c r="A11" s="23">
        <v>7010100040</v>
      </c>
      <c r="B11" s="21" t="str">
        <f>VLOOKUP(A11,AGOSTO_21!A:B,2,FALSE)</f>
        <v>BARRACAO FECHADO DEPOSITO/ALMOXARIFADO</v>
      </c>
      <c r="C11" s="25">
        <v>38.72</v>
      </c>
      <c r="D11" s="22" t="str">
        <f>VLOOKUP(A11,AGOSTO_21!A:H,8,FALSE)</f>
        <v>M2</v>
      </c>
      <c r="E11" s="9">
        <f>VLOOKUP(A11,AGOSTO_21!A:C,3,FALSE)</f>
        <v>354.37</v>
      </c>
      <c r="F11" s="20">
        <f t="shared" si="0"/>
        <v>13721.2064</v>
      </c>
      <c r="G11" s="9">
        <f t="shared" si="1"/>
        <v>433.39451</v>
      </c>
      <c r="H11" s="20">
        <f t="shared" si="2"/>
        <v>16781.04</v>
      </c>
    </row>
    <row r="12" spans="1:8" s="21" customFormat="1" ht="12.75">
      <c r="A12" s="23">
        <v>7010100050</v>
      </c>
      <c r="B12" s="21" t="str">
        <f>VLOOKUP(A12,AGOSTO_21!A:B,2,FALSE)</f>
        <v>BARRACAO PARA REFEITORIO</v>
      </c>
      <c r="C12" s="25">
        <v>30</v>
      </c>
      <c r="D12" s="22" t="str">
        <f>VLOOKUP(A12,AGOSTO_21!A:H,8,FALSE)</f>
        <v>M2</v>
      </c>
      <c r="E12" s="9">
        <f>VLOOKUP(A12,AGOSTO_21!A:C,3,FALSE)</f>
        <v>415.78</v>
      </c>
      <c r="F12" s="20">
        <f t="shared" si="0"/>
        <v>12473.4</v>
      </c>
      <c r="G12" s="9">
        <f t="shared" si="1"/>
        <v>508.49894</v>
      </c>
      <c r="H12" s="20">
        <f t="shared" si="2"/>
        <v>15254.97</v>
      </c>
    </row>
    <row r="13" spans="1:8" s="21" customFormat="1" ht="12.75">
      <c r="A13" s="23">
        <v>7010100060</v>
      </c>
      <c r="B13" s="21" t="str">
        <f>VLOOKUP(A13,AGOSTO_21!A:B,2,FALSE)</f>
        <v>BARRACAO PARA VESTIARIO E SANITARIO</v>
      </c>
      <c r="C13" s="25">
        <v>25.41</v>
      </c>
      <c r="D13" s="22" t="str">
        <f>VLOOKUP(A13,AGOSTO_21!A:H,8,FALSE)</f>
        <v>M2</v>
      </c>
      <c r="E13" s="9">
        <f>VLOOKUP(A13,AGOSTO_21!A:C,3,FALSE)</f>
        <v>872.76</v>
      </c>
      <c r="F13" s="20">
        <f t="shared" si="0"/>
        <v>22176.8316</v>
      </c>
      <c r="G13" s="9">
        <f t="shared" si="1"/>
        <v>1067.3854800000001</v>
      </c>
      <c r="H13" s="20">
        <f t="shared" si="2"/>
        <v>27122.27</v>
      </c>
    </row>
    <row r="14" spans="1:8" s="21" customFormat="1" ht="12.75">
      <c r="A14" s="23">
        <v>7010100110</v>
      </c>
      <c r="B14" s="21" t="str">
        <f>VLOOKUP(A14,AGOSTO_21!A:B,2,FALSE)</f>
        <v>PLACA OBRA PAD CESAN E AGENTE FINANCEIRO</v>
      </c>
      <c r="C14" s="25">
        <v>24</v>
      </c>
      <c r="D14" s="22" t="str">
        <f>VLOOKUP(A14,AGOSTO_21!A:H,8,FALSE)</f>
        <v>M2</v>
      </c>
      <c r="E14" s="9">
        <f>VLOOKUP(A14,AGOSTO_21!A:C,3,FALSE)</f>
        <v>190.13</v>
      </c>
      <c r="F14" s="20">
        <f t="shared" si="0"/>
        <v>4563.12</v>
      </c>
      <c r="G14" s="9">
        <f t="shared" si="1"/>
        <v>232.52899000000002</v>
      </c>
      <c r="H14" s="20">
        <f t="shared" si="2"/>
        <v>5580.7</v>
      </c>
    </row>
    <row r="15" spans="1:9" s="21" customFormat="1" ht="12.75">
      <c r="A15" s="23">
        <v>7010100210</v>
      </c>
      <c r="B15" s="21" t="str">
        <f>VLOOKUP(A15,AGOSTO_21!A:B,2,FALSE)</f>
        <v>BANHEIRO QUIMICO</v>
      </c>
      <c r="C15" s="25">
        <v>48</v>
      </c>
      <c r="D15" s="22" t="str">
        <f>VLOOKUP(A15,AGOSTO_21!A:H,8,FALSE)</f>
        <v>UNM</v>
      </c>
      <c r="E15" s="9">
        <f>VLOOKUP(A15,AGOSTO_21!A:C,3,FALSE)</f>
        <v>1480.31</v>
      </c>
      <c r="F15" s="20">
        <f>C15*E15</f>
        <v>71054.88</v>
      </c>
      <c r="G15" s="9">
        <f>E15*1.223</f>
        <v>1810.41913</v>
      </c>
      <c r="H15" s="20">
        <f>ROUND(C15*G15,2)</f>
        <v>86900.12</v>
      </c>
      <c r="I15" s="21" t="s">
        <v>231</v>
      </c>
    </row>
    <row r="16" spans="1:10" s="21" customFormat="1" ht="12.75" customHeight="1">
      <c r="A16" s="23"/>
      <c r="C16" s="25"/>
      <c r="D16" s="22"/>
      <c r="E16" s="9"/>
      <c r="F16" s="25"/>
      <c r="G16" s="9"/>
      <c r="H16" s="25"/>
      <c r="I16" s="21" t="s">
        <v>264</v>
      </c>
      <c r="J16" s="21">
        <f>2*24</f>
        <v>48</v>
      </c>
    </row>
    <row r="17" spans="1:9" s="46" customFormat="1" ht="24.75" customHeight="1">
      <c r="A17" s="60" t="s">
        <v>73</v>
      </c>
      <c r="B17" s="60"/>
      <c r="C17" s="60"/>
      <c r="D17" s="60"/>
      <c r="E17" s="60"/>
      <c r="F17" s="45"/>
      <c r="G17" s="45"/>
      <c r="H17" s="45">
        <f>SUBTOTAL(9,H18:H19)</f>
        <v>635014</v>
      </c>
      <c r="I17" s="57"/>
    </row>
    <row r="18" spans="1:9" s="19" customFormat="1" ht="12.75" customHeight="1">
      <c r="A18" s="92" t="s">
        <v>73</v>
      </c>
      <c r="B18" s="93"/>
      <c r="C18" s="93"/>
      <c r="D18" s="93"/>
      <c r="E18" s="93"/>
      <c r="F18" s="24"/>
      <c r="H18" s="24">
        <f>SUBTOTAL(9,H19)</f>
        <v>635014</v>
      </c>
      <c r="I18" s="10" t="s">
        <v>154</v>
      </c>
    </row>
    <row r="19" spans="1:8" s="26" customFormat="1" ht="12" customHeight="1">
      <c r="A19" s="23">
        <v>7240100087</v>
      </c>
      <c r="B19" s="21" t="str">
        <f>VLOOKUP(A19,AGOSTO_21!A:B,2,FALSE)</f>
        <v>ADMINISTRACAO LOCAL - SES RNSUL FUNASA</v>
      </c>
      <c r="C19" s="25">
        <v>100</v>
      </c>
      <c r="D19" s="22" t="str">
        <f>VLOOKUP(A19,AGOSTO_21!A:H,8,FALSE)</f>
        <v>UN</v>
      </c>
      <c r="E19" s="9"/>
      <c r="F19" s="20"/>
      <c r="G19" s="9">
        <f>TRUNC(F504*0.0763/100,2)</f>
        <v>6350.14</v>
      </c>
      <c r="H19" s="20">
        <f>TRUNC(C19*G19,2)</f>
        <v>635014</v>
      </c>
    </row>
    <row r="20" spans="1:8" s="21" customFormat="1" ht="12.75" customHeight="1">
      <c r="A20" s="23"/>
      <c r="C20" s="25"/>
      <c r="D20" s="22"/>
      <c r="E20" s="9"/>
      <c r="F20" s="25"/>
      <c r="G20" s="9"/>
      <c r="H20" s="25"/>
    </row>
    <row r="21" spans="1:8" s="46" customFormat="1" ht="24.75" customHeight="1">
      <c r="A21" s="60" t="s">
        <v>245</v>
      </c>
      <c r="B21" s="60"/>
      <c r="C21" s="60"/>
      <c r="D21" s="60"/>
      <c r="E21" s="60"/>
      <c r="F21" s="45"/>
      <c r="G21" s="45"/>
      <c r="H21" s="45">
        <f>SUBTOTAL(9,H22:H162)</f>
        <v>930238.0100000002</v>
      </c>
    </row>
    <row r="22" spans="1:9" s="106" customFormat="1" ht="12.75">
      <c r="A22" s="103" t="s">
        <v>233</v>
      </c>
      <c r="B22" s="103"/>
      <c r="C22" s="108">
        <f>SUM(C33:C35)</f>
        <v>395</v>
      </c>
      <c r="D22" s="107" t="s">
        <v>1</v>
      </c>
      <c r="E22" s="103"/>
      <c r="F22" s="104"/>
      <c r="G22" s="104"/>
      <c r="H22" s="104">
        <f>SUBTOTAL(9,H23:H41)</f>
        <v>294399.7</v>
      </c>
      <c r="I22" s="109"/>
    </row>
    <row r="23" spans="1:9" s="26" customFormat="1" ht="12.75">
      <c r="A23" s="74" t="s">
        <v>151</v>
      </c>
      <c r="B23" s="21"/>
      <c r="C23" s="75"/>
      <c r="D23" s="61"/>
      <c r="E23" s="61"/>
      <c r="F23" s="24"/>
      <c r="H23" s="24">
        <f>SUBTOTAL(9,H24:H25)</f>
        <v>704.2</v>
      </c>
      <c r="I23" s="63"/>
    </row>
    <row r="24" spans="1:9" s="67" customFormat="1" ht="12.75">
      <c r="A24" s="71">
        <v>7060100010</v>
      </c>
      <c r="B24" s="21" t="str">
        <f>VLOOKUP(A24,AGOSTO_21!A:B,2,FALSE)</f>
        <v>ESGOT C/ AUX DE CJ MOTO-BOMBA ATE 10M3/H</v>
      </c>
      <c r="C24" s="73">
        <v>40</v>
      </c>
      <c r="D24" s="22" t="str">
        <f>VLOOKUP(A24,AGOSTO_21!A:H,8,FALSE)</f>
        <v>HRS</v>
      </c>
      <c r="E24" s="9">
        <f>VLOOKUP(A24,AGOSTO_21!A:C,3,FALSE)</f>
        <v>7.14</v>
      </c>
      <c r="F24" s="20">
        <f>C24*E24</f>
        <v>285.59999999999997</v>
      </c>
      <c r="G24" s="9">
        <f>TRUNC(E24*1.223,2)</f>
        <v>8.73</v>
      </c>
      <c r="H24" s="20">
        <f>TRUNC(C24*G24,2)</f>
        <v>349.2</v>
      </c>
      <c r="I24" s="66"/>
    </row>
    <row r="25" spans="1:9" s="67" customFormat="1" ht="12.75">
      <c r="A25" s="71">
        <v>7060100040</v>
      </c>
      <c r="B25" s="21" t="str">
        <f>VLOOKUP(A25,AGOSTO_21!A:B,2,FALSE)</f>
        <v>REBAI LENCOL FREATICO C/ PONT FILTRANTES</v>
      </c>
      <c r="C25" s="73">
        <v>20</v>
      </c>
      <c r="D25" s="22" t="str">
        <f>VLOOKUP(A25,AGOSTO_21!A:H,8,FALSE)</f>
        <v>M</v>
      </c>
      <c r="E25" s="9">
        <f>VLOOKUP(A25,AGOSTO_21!A:C,3,FALSE)</f>
        <v>14.52</v>
      </c>
      <c r="F25" s="20">
        <f>C25*E25</f>
        <v>290.4</v>
      </c>
      <c r="G25" s="9">
        <f>TRUNC(E25*1.223,2)</f>
        <v>17.75</v>
      </c>
      <c r="H25" s="20">
        <f>TRUNC(C25*G25,2)</f>
        <v>355</v>
      </c>
      <c r="I25" s="66"/>
    </row>
    <row r="26" spans="1:9" s="26" customFormat="1" ht="12.75">
      <c r="A26" s="74" t="s">
        <v>58</v>
      </c>
      <c r="B26" s="21"/>
      <c r="C26" s="75"/>
      <c r="D26" s="61"/>
      <c r="E26" s="61"/>
      <c r="F26" s="24"/>
      <c r="H26" s="24">
        <f>SUBTOTAL(9,H27:H31)</f>
        <v>89532.01999999999</v>
      </c>
      <c r="I26" s="63"/>
    </row>
    <row r="27" spans="1:9" s="67" customFormat="1" ht="12.75">
      <c r="A27" s="71">
        <v>7070100450</v>
      </c>
      <c r="B27" s="21" t="str">
        <f>VLOOKUP(A27,AGOSTO_21!A:B,2,FALSE)</f>
        <v>CRAV ESTACA PERFIL "I" BITOLA W 150X13</v>
      </c>
      <c r="C27" s="73">
        <v>259</v>
      </c>
      <c r="D27" s="22" t="str">
        <f>VLOOKUP(A27,AGOSTO_21!A:H,8,FALSE)</f>
        <v>M</v>
      </c>
      <c r="E27" s="9">
        <f>VLOOKUP(A27,AGOSTO_21!A:C,3,FALSE)</f>
        <v>119.73</v>
      </c>
      <c r="F27" s="20">
        <f>C27*E27</f>
        <v>31010.07</v>
      </c>
      <c r="G27" s="9">
        <f>TRUNC(E27*1.223,2)</f>
        <v>146.42</v>
      </c>
      <c r="H27" s="20">
        <f>TRUNC(C27*G27,2)</f>
        <v>37922.78</v>
      </c>
      <c r="I27" s="66"/>
    </row>
    <row r="28" spans="1:9" s="67" customFormat="1" ht="12.75">
      <c r="A28" s="71">
        <v>7070100480</v>
      </c>
      <c r="B28" s="21" t="str">
        <f>VLOOKUP(A28,AGOSTO_21!A:B,2,FALSE)</f>
        <v>PILAR 40X20CM REDE DN150 A 250-RIO</v>
      </c>
      <c r="C28" s="73">
        <v>32</v>
      </c>
      <c r="D28" s="22" t="str">
        <f>VLOOKUP(A28,AGOSTO_21!A:H,8,FALSE)</f>
        <v>M</v>
      </c>
      <c r="E28" s="9">
        <f>VLOOKUP(A28,AGOSTO_21!A:C,3,FALSE)</f>
        <v>290.75</v>
      </c>
      <c r="F28" s="20">
        <f>C28*E28</f>
        <v>9304</v>
      </c>
      <c r="G28" s="9">
        <f>TRUNC(E28*1.223,2)</f>
        <v>355.58</v>
      </c>
      <c r="H28" s="20">
        <f>TRUNC(C28*G28,2)</f>
        <v>11378.56</v>
      </c>
      <c r="I28" s="66"/>
    </row>
    <row r="29" spans="1:9" s="67" customFormat="1" ht="12.75">
      <c r="A29" s="71">
        <v>7070100520</v>
      </c>
      <c r="B29" s="21" t="str">
        <f>VLOOKUP(A29,AGOSTO_21!A:B,2,FALSE)</f>
        <v>BASE 80X60X40CM REDE DN150 A 400-RIO</v>
      </c>
      <c r="C29" s="73">
        <v>42</v>
      </c>
      <c r="D29" s="22" t="str">
        <f>VLOOKUP(A29,AGOSTO_21!A:H,8,FALSE)</f>
        <v>UN</v>
      </c>
      <c r="E29" s="9">
        <f>VLOOKUP(A29,AGOSTO_21!A:C,3,FALSE)</f>
        <v>525.42</v>
      </c>
      <c r="F29" s="20">
        <f>C29*E29</f>
        <v>22067.64</v>
      </c>
      <c r="G29" s="9">
        <f>TRUNC(E29*1.223,2)</f>
        <v>642.58</v>
      </c>
      <c r="H29" s="20">
        <f>TRUNC(C29*G29,2)</f>
        <v>26988.36</v>
      </c>
      <c r="I29" s="66"/>
    </row>
    <row r="30" spans="1:10" s="67" customFormat="1" ht="12.75">
      <c r="A30" s="71">
        <v>7070100580</v>
      </c>
      <c r="B30" s="21" t="str">
        <f>VLOOKUP(A30,AGOSTO_21!A:B,2,FALSE)</f>
        <v>BASE 100X100X40CM REDE DN150 A 250-RIO</v>
      </c>
      <c r="C30" s="73">
        <v>8</v>
      </c>
      <c r="D30" s="22" t="str">
        <f>VLOOKUP(A30,AGOSTO_21!A:H,8,FALSE)</f>
        <v>UN</v>
      </c>
      <c r="E30" s="9">
        <f>VLOOKUP(A30,AGOSTO_21!A:C,3,FALSE)</f>
        <v>1014.51</v>
      </c>
      <c r="F30" s="20">
        <f>C30*E30</f>
        <v>8116.08</v>
      </c>
      <c r="G30" s="9">
        <f>TRUNC(E30*1.223,2)</f>
        <v>1240.74</v>
      </c>
      <c r="H30" s="20">
        <f>TRUNC(C30*G30,2)</f>
        <v>9925.92</v>
      </c>
      <c r="I30" s="66"/>
      <c r="J30"/>
    </row>
    <row r="31" spans="1:9" s="67" customFormat="1" ht="12.75">
      <c r="A31" s="71">
        <v>7030100820</v>
      </c>
      <c r="B31" s="21" t="str">
        <f>VLOOKUP(A31,AGOSTO_21!A:B,2,FALSE)</f>
        <v>FURO EM ROCHA DN 32MM/50CM C/ ENCH GROUT</v>
      </c>
      <c r="C31" s="73">
        <v>40</v>
      </c>
      <c r="D31" s="22" t="str">
        <f>VLOOKUP(A31,AGOSTO_21!A:H,8,FALSE)</f>
        <v>UN</v>
      </c>
      <c r="E31" s="9">
        <f>VLOOKUP(A31,AGOSTO_21!A:C,3,FALSE)</f>
        <v>67.8</v>
      </c>
      <c r="F31" s="20">
        <f>C31*E31</f>
        <v>2712</v>
      </c>
      <c r="G31" s="9">
        <f>TRUNC(E31*1.223,2)</f>
        <v>82.91</v>
      </c>
      <c r="H31" s="20">
        <f>TRUNC(C31*G31,2)</f>
        <v>3316.4</v>
      </c>
      <c r="I31" s="66"/>
    </row>
    <row r="32" spans="1:9" s="26" customFormat="1" ht="12.75">
      <c r="A32" s="74" t="s">
        <v>167</v>
      </c>
      <c r="B32" s="21"/>
      <c r="C32" s="75"/>
      <c r="D32" s="61"/>
      <c r="E32" s="61"/>
      <c r="F32" s="24"/>
      <c r="H32" s="24">
        <f>SUBTOTAL(9,H33:H35)</f>
        <v>42105.520000000004</v>
      </c>
      <c r="I32" s="63"/>
    </row>
    <row r="33" spans="1:9" s="67" customFormat="1" ht="12.75">
      <c r="A33" s="71">
        <v>7260100040</v>
      </c>
      <c r="B33" s="21" t="str">
        <f>VLOOKUP(A33,AGOSTO_21!A:B,2,FALSE)</f>
        <v>REDE ESG PVC NBR7362 150 ATE 1,25m PARAL</v>
      </c>
      <c r="C33" s="73">
        <v>96</v>
      </c>
      <c r="D33" s="22" t="str">
        <f>VLOOKUP(A33,AGOSTO_21!A:H,8,FALSE)</f>
        <v>M</v>
      </c>
      <c r="E33" s="9">
        <f>VLOOKUP(A33,AGOSTO_21!A:C,3,FALSE)</f>
        <v>217.51</v>
      </c>
      <c r="F33" s="20">
        <f>C33*E33</f>
        <v>20880.96</v>
      </c>
      <c r="G33" s="9">
        <f>TRUNC(E33*1.223,2)</f>
        <v>266.01</v>
      </c>
      <c r="H33" s="20">
        <f>TRUNC(C33*G33,2)</f>
        <v>25536.96</v>
      </c>
      <c r="I33" s="66"/>
    </row>
    <row r="34" spans="1:9" s="67" customFormat="1" ht="12.75">
      <c r="A34" s="71">
        <v>7260100200</v>
      </c>
      <c r="B34" s="21" t="str">
        <f>VLOOKUP(A34,AGOSTO_21!A:B,2,FALSE)</f>
        <v>REDE ESG PVC NBR7362 150 2,76A3,25 PARAL</v>
      </c>
      <c r="C34" s="73">
        <v>9</v>
      </c>
      <c r="D34" s="22" t="str">
        <f>VLOOKUP(A34,AGOSTO_21!A:H,8,FALSE)</f>
        <v>M</v>
      </c>
      <c r="E34" s="9">
        <f>VLOOKUP(A34,AGOSTO_21!A:C,3,FALSE)</f>
        <v>377.63</v>
      </c>
      <c r="F34" s="20">
        <f>C34*E34</f>
        <v>3398.67</v>
      </c>
      <c r="G34" s="9">
        <f>TRUNC(E34*1.223,2)</f>
        <v>461.84</v>
      </c>
      <c r="H34" s="20">
        <f>TRUNC(C34*G34,2)</f>
        <v>4156.56</v>
      </c>
      <c r="I34" s="66"/>
    </row>
    <row r="35" spans="1:9" s="67" customFormat="1" ht="12.75">
      <c r="A35" s="71">
        <v>7260550170</v>
      </c>
      <c r="B35" s="21" t="str">
        <f>VLOOKUP(A35,AGOSTO_21!A:B,2,FALSE)</f>
        <v>INTERCEP FOFO 150 AEREO - BEIRA RIO S/F</v>
      </c>
      <c r="C35" s="73">
        <v>290</v>
      </c>
      <c r="D35" s="22" t="str">
        <f>VLOOKUP(A35,AGOSTO_21!A:H,8,FALSE)</f>
        <v>M</v>
      </c>
      <c r="E35" s="9">
        <f>VLOOKUP(A35,AGOSTO_21!A:C,3,FALSE)</f>
        <v>35</v>
      </c>
      <c r="F35" s="20">
        <f>C35*E35</f>
        <v>10150</v>
      </c>
      <c r="G35" s="9">
        <f>TRUNC(E35*1.223,2)</f>
        <v>42.8</v>
      </c>
      <c r="H35" s="20">
        <f>TRUNC(C35*G35,2)</f>
        <v>12412</v>
      </c>
      <c r="I35" s="66"/>
    </row>
    <row r="36" spans="1:9" s="26" customFormat="1" ht="12.75">
      <c r="A36" s="74" t="s">
        <v>168</v>
      </c>
      <c r="B36" s="21"/>
      <c r="C36" s="75"/>
      <c r="D36" s="61"/>
      <c r="E36" s="61"/>
      <c r="F36" s="24"/>
      <c r="H36" s="24">
        <f>SUBTOTAL(9,H37:H39)</f>
        <v>39862.74</v>
      </c>
      <c r="I36" s="63"/>
    </row>
    <row r="37" spans="1:9" s="67" customFormat="1" ht="12.75">
      <c r="A37" s="71">
        <v>7080100010</v>
      </c>
      <c r="B37" s="21" t="str">
        <f>VLOOKUP(A37,AGOSTO_21!A:B,2,FALSE)</f>
        <v>PV-ANEL CONCR DN 600 PROF ATE 1,25M</v>
      </c>
      <c r="C37" s="73">
        <v>3</v>
      </c>
      <c r="D37" s="22" t="str">
        <f>VLOOKUP(A37,AGOSTO_21!A:H,8,FALSE)</f>
        <v>UN</v>
      </c>
      <c r="E37" s="9">
        <f>VLOOKUP(A37,AGOSTO_21!A:C,3,FALSE)</f>
        <v>2042.95</v>
      </c>
      <c r="F37" s="20">
        <f>C37*E37</f>
        <v>6128.85</v>
      </c>
      <c r="G37" s="9">
        <f>TRUNC(E37*1.223,2)</f>
        <v>2498.52</v>
      </c>
      <c r="H37" s="20">
        <f>TRUNC(C37*G37,2)</f>
        <v>7495.56</v>
      </c>
      <c r="I37" s="66"/>
    </row>
    <row r="38" spans="1:9" s="67" customFormat="1" ht="12.75">
      <c r="A38" s="71">
        <v>7080100050</v>
      </c>
      <c r="B38" s="21" t="str">
        <f>VLOOKUP(A38,AGOSTO_21!A:B,2,FALSE)</f>
        <v>PV-ANEL CONCR DN 1200 PROF DE2,76A3,25M</v>
      </c>
      <c r="C38" s="73">
        <v>1</v>
      </c>
      <c r="D38" s="22" t="str">
        <f>VLOOKUP(A38,AGOSTO_21!A:H,8,FALSE)</f>
        <v>UN</v>
      </c>
      <c r="E38" s="9">
        <f>VLOOKUP(A38,AGOSTO_21!A:C,3,FALSE)</f>
        <v>4735.22</v>
      </c>
      <c r="F38" s="20">
        <f>C38*E38</f>
        <v>4735.22</v>
      </c>
      <c r="G38" s="9">
        <f>TRUNC(E38*1.223,2)</f>
        <v>5791.17</v>
      </c>
      <c r="H38" s="20">
        <f>TRUNC(C38*G38,2)</f>
        <v>5791.17</v>
      </c>
      <c r="I38" s="66"/>
    </row>
    <row r="39" spans="1:9" s="67" customFormat="1" ht="12.75">
      <c r="A39" s="71">
        <v>7080100120</v>
      </c>
      <c r="B39" s="21" t="str">
        <f>VLOOKUP(A39,AGOSTO_21!A:B,2,FALSE)</f>
        <v>PV DN600 BEIRA RIO PROF ATE 1,25M-ENTER</v>
      </c>
      <c r="C39" s="73">
        <v>9</v>
      </c>
      <c r="D39" s="22" t="str">
        <f>VLOOKUP(A39,AGOSTO_21!A:H,8,FALSE)</f>
        <v>UN</v>
      </c>
      <c r="E39" s="9">
        <f>VLOOKUP(A39,AGOSTO_21!A:C,3,FALSE)</f>
        <v>2414.47</v>
      </c>
      <c r="F39" s="20">
        <f>C39*E39</f>
        <v>21730.23</v>
      </c>
      <c r="G39" s="9">
        <f>TRUNC(E39*1.223,2)</f>
        <v>2952.89</v>
      </c>
      <c r="H39" s="20">
        <f>TRUNC(C39*G39,2)</f>
        <v>26576.01</v>
      </c>
      <c r="I39" s="66"/>
    </row>
    <row r="40" spans="1:9" s="26" customFormat="1" ht="12.75">
      <c r="A40" s="74" t="s">
        <v>71</v>
      </c>
      <c r="B40" s="21"/>
      <c r="C40" s="75"/>
      <c r="D40" s="61"/>
      <c r="E40" s="61"/>
      <c r="F40" s="24"/>
      <c r="H40" s="24">
        <f>SUBTOTAL(9,H41)</f>
        <v>122195.22</v>
      </c>
      <c r="I40" s="63"/>
    </row>
    <row r="41" spans="1:9" s="67" customFormat="1" ht="12.75">
      <c r="A41" s="71">
        <v>7220150010</v>
      </c>
      <c r="B41" s="21" t="str">
        <f>VLOOKUP(A41,AGOSTO_21!A:B,2,FALSE)</f>
        <v>TUBO FOFO K7 ESG PB JE NBR15420 DN 150MM</v>
      </c>
      <c r="C41" s="73">
        <v>294</v>
      </c>
      <c r="D41" s="22" t="str">
        <f>VLOOKUP(A41,AGOSTO_21!A:H,8,FALSE)</f>
        <v>M</v>
      </c>
      <c r="E41" s="9">
        <f>VLOOKUP(A41,AGOSTO_21!A:C,3,FALSE)</f>
        <v>359.64</v>
      </c>
      <c r="F41" s="20">
        <f>C41*E41</f>
        <v>105734.15999999999</v>
      </c>
      <c r="G41" s="9">
        <f>TRUNC(E41*1.1557,2)</f>
        <v>415.63</v>
      </c>
      <c r="H41" s="20">
        <f>TRUNC(C41*G41,2)</f>
        <v>122195.22</v>
      </c>
      <c r="I41" s="66"/>
    </row>
    <row r="42" spans="1:9" s="106" customFormat="1" ht="12.75">
      <c r="A42" s="103" t="s">
        <v>239</v>
      </c>
      <c r="B42" s="103"/>
      <c r="C42" s="110">
        <f>SUM(C44:C47)</f>
        <v>74</v>
      </c>
      <c r="D42" s="107" t="s">
        <v>4</v>
      </c>
      <c r="E42" s="103"/>
      <c r="F42" s="104"/>
      <c r="G42" s="104"/>
      <c r="H42" s="104">
        <f>SUBTOTAL(9,H43:H47)</f>
        <v>56313.04</v>
      </c>
      <c r="I42" s="109"/>
    </row>
    <row r="43" spans="1:9" s="80" customFormat="1" ht="12.75">
      <c r="A43" s="83" t="s">
        <v>60</v>
      </c>
      <c r="B43" s="21"/>
      <c r="C43" s="84"/>
      <c r="D43" s="76"/>
      <c r="E43" s="77"/>
      <c r="F43" s="78"/>
      <c r="G43" s="77"/>
      <c r="H43" s="24">
        <f>SUBTOTAL(9,H44:H47)</f>
        <v>56313.04</v>
      </c>
      <c r="I43" s="79"/>
    </row>
    <row r="44" spans="1:9" s="80" customFormat="1" ht="12.75">
      <c r="A44" s="95">
        <v>7200100010</v>
      </c>
      <c r="B44" s="21" t="str">
        <f>VLOOKUP(A44,AGOSTO_21!A:B,2,FALSE)</f>
        <v>LIG PRED ESG LONGA C/MAT S/PAV H0,6A1,0M</v>
      </c>
      <c r="C44" s="82">
        <v>32</v>
      </c>
      <c r="D44" s="22" t="str">
        <f>VLOOKUP(A44,AGOSTO_21!A:H,8,FALSE)</f>
        <v>UN</v>
      </c>
      <c r="E44" s="9">
        <f>VLOOKUP(A44,AGOSTO_21!A:C,3,FALSE)</f>
        <v>696.86</v>
      </c>
      <c r="F44" s="20">
        <f>C44*E44</f>
        <v>22299.52</v>
      </c>
      <c r="G44" s="9">
        <f>TRUNC(E44*1.223,2)</f>
        <v>852.25</v>
      </c>
      <c r="H44" s="20">
        <f>TRUNC(C44*G44,2)</f>
        <v>27272</v>
      </c>
      <c r="I44" s="98"/>
    </row>
    <row r="45" spans="1:9" s="80" customFormat="1" ht="12.75">
      <c r="A45" s="95">
        <v>7200100020</v>
      </c>
      <c r="B45" s="21" t="str">
        <f>VLOOKUP(A45,AGOSTO_21!A:B,2,FALSE)</f>
        <v>LIG PRED ESG LONGA C/MAT PARAL H0,6A1,0M</v>
      </c>
      <c r="C45" s="82">
        <v>5</v>
      </c>
      <c r="D45" s="22" t="str">
        <f>VLOOKUP(A45,AGOSTO_21!A:H,8,FALSE)</f>
        <v>UN</v>
      </c>
      <c r="E45" s="9">
        <f>VLOOKUP(A45,AGOSTO_21!A:C,3,FALSE)</f>
        <v>960.64</v>
      </c>
      <c r="F45" s="20">
        <f>C45*E45</f>
        <v>4803.2</v>
      </c>
      <c r="G45" s="9">
        <f>TRUNC(E45*1.223,2)</f>
        <v>1174.86</v>
      </c>
      <c r="H45" s="20">
        <f>TRUNC(C45*G45,2)</f>
        <v>5874.3</v>
      </c>
      <c r="I45" s="98"/>
    </row>
    <row r="46" spans="1:9" s="80" customFormat="1" ht="12.75">
      <c r="A46" s="95">
        <v>7200100050</v>
      </c>
      <c r="B46" s="21" t="str">
        <f>VLOOKUP(A46,AGOSTO_21!A:B,2,FALSE)</f>
        <v>LIG PRED ESG CURTA C/MAT S/PAV H0,6A1,0M</v>
      </c>
      <c r="C46" s="82">
        <v>32</v>
      </c>
      <c r="D46" s="22" t="str">
        <f>VLOOKUP(A46,AGOSTO_21!A:H,8,FALSE)</f>
        <v>UN</v>
      </c>
      <c r="E46" s="9">
        <f>VLOOKUP(A46,AGOSTO_21!A:C,3,FALSE)</f>
        <v>490.58</v>
      </c>
      <c r="F46" s="20">
        <f>C46*E46</f>
        <v>15698.56</v>
      </c>
      <c r="G46" s="9">
        <f>TRUNC(E46*1.223,2)</f>
        <v>599.97</v>
      </c>
      <c r="H46" s="20">
        <f>TRUNC(C46*G46,2)</f>
        <v>19199.04</v>
      </c>
      <c r="I46" s="98"/>
    </row>
    <row r="47" spans="1:9" s="80" customFormat="1" ht="12.75">
      <c r="A47" s="95">
        <v>7200100060</v>
      </c>
      <c r="B47" s="21" t="str">
        <f>VLOOKUP(A47,AGOSTO_21!A:B,2,FALSE)</f>
        <v>LIG PRED ESG CURTA C/MAT PARAL H0,6A1,0M</v>
      </c>
      <c r="C47" s="82">
        <v>5</v>
      </c>
      <c r="D47" s="22" t="str">
        <f>VLOOKUP(A47,AGOSTO_21!A:H,8,FALSE)</f>
        <v>UN</v>
      </c>
      <c r="E47" s="9">
        <f>VLOOKUP(A47,AGOSTO_21!A:C,3,FALSE)</f>
        <v>648.85</v>
      </c>
      <c r="F47" s="20">
        <f>C47*E47</f>
        <v>3244.25</v>
      </c>
      <c r="G47" s="9">
        <f>TRUNC(E47*1.223,2)</f>
        <v>793.54</v>
      </c>
      <c r="H47" s="20">
        <f>TRUNC(C47*G47,2)</f>
        <v>3967.7</v>
      </c>
      <c r="I47" s="98"/>
    </row>
    <row r="48" spans="1:8" s="105" customFormat="1" ht="12.75">
      <c r="A48" s="103" t="s">
        <v>173</v>
      </c>
      <c r="B48" s="103"/>
      <c r="C48" s="103"/>
      <c r="D48" s="103"/>
      <c r="E48" s="103"/>
      <c r="F48" s="104"/>
      <c r="G48" s="104"/>
      <c r="H48" s="104">
        <f>SUBTOTAL(9,H49:H147)</f>
        <v>315172.64999999997</v>
      </c>
    </row>
    <row r="49" spans="1:8" s="19" customFormat="1" ht="12.75" customHeight="1">
      <c r="A49" s="74" t="s">
        <v>150</v>
      </c>
      <c r="B49" s="21"/>
      <c r="C49" s="75"/>
      <c r="D49" s="22"/>
      <c r="E49" s="9"/>
      <c r="F49" s="20"/>
      <c r="G49" s="9"/>
      <c r="H49" s="24">
        <f>SUBTOTAL(9,H50:H52)</f>
        <v>1195.86</v>
      </c>
    </row>
    <row r="50" spans="1:8" s="19" customFormat="1" ht="12.75" customHeight="1">
      <c r="A50" s="71">
        <v>7020100090</v>
      </c>
      <c r="B50" s="21" t="str">
        <f>VLOOKUP(A50,AGOSTO_21!A:B,2,FALSE)</f>
        <v>LOCACAO OBRA COM EQUIPAMENTO TOPOGRAFICO</v>
      </c>
      <c r="C50" s="73">
        <v>67</v>
      </c>
      <c r="D50" s="22" t="str">
        <f>VLOOKUP(A50,AGOSTO_21!A:H,8,FALSE)</f>
        <v>M2</v>
      </c>
      <c r="E50" s="9">
        <f>VLOOKUP(A50,AGOSTO_21!A:C,3,FALSE)</f>
        <v>4.23</v>
      </c>
      <c r="F50" s="20">
        <f>C50*E50</f>
        <v>283.41</v>
      </c>
      <c r="G50" s="9">
        <f>E50*1.223</f>
        <v>5.173290000000001</v>
      </c>
      <c r="H50" s="20">
        <f>TRUNC(C50*G50,2)</f>
        <v>346.61</v>
      </c>
    </row>
    <row r="51" spans="1:8" s="19" customFormat="1" ht="12.75" customHeight="1">
      <c r="A51" s="71">
        <v>7020100110</v>
      </c>
      <c r="B51" s="21" t="str">
        <f>VLOOKUP(A51,AGOSTO_21!A:B,2,FALSE)</f>
        <v>LOCACAO AREA COM EQUIPAMENTO TOPOGRAFICO</v>
      </c>
      <c r="C51" s="73">
        <v>203</v>
      </c>
      <c r="D51" s="22" t="str">
        <f>VLOOKUP(A51,AGOSTO_21!A:H,8,FALSE)</f>
        <v>M2</v>
      </c>
      <c r="E51" s="9">
        <f>VLOOKUP(A51,AGOSTO_21!A:C,3,FALSE)</f>
        <v>2.04</v>
      </c>
      <c r="F51" s="20">
        <f>C51*E51</f>
        <v>414.12</v>
      </c>
      <c r="G51" s="9">
        <f>E51*1.223</f>
        <v>2.49492</v>
      </c>
      <c r="H51" s="20">
        <f aca="true" t="shared" si="3" ref="H51:H114">TRUNC(C51*G51,2)</f>
        <v>506.46</v>
      </c>
    </row>
    <row r="52" spans="1:8" s="19" customFormat="1" ht="12.75" customHeight="1">
      <c r="A52" s="71">
        <v>7020100020</v>
      </c>
      <c r="B52" s="21" t="str">
        <f>VLOOKUP(A52,AGOSTO_21!A:B,2,FALSE)</f>
        <v>CADASTRO DA OBRA CIVIL LOCALIZADA</v>
      </c>
      <c r="C52" s="73">
        <v>1</v>
      </c>
      <c r="D52" s="22" t="str">
        <f>VLOOKUP(A52,AGOSTO_21!A:H,8,FALSE)</f>
        <v>UN</v>
      </c>
      <c r="E52" s="9">
        <f>VLOOKUP(A52,AGOSTO_21!A:C,3,FALSE)</f>
        <v>280.29</v>
      </c>
      <c r="F52" s="20">
        <f>C52*E52</f>
        <v>280.29</v>
      </c>
      <c r="G52" s="9">
        <f>E52*1.223</f>
        <v>342.79467000000005</v>
      </c>
      <c r="H52" s="20">
        <f t="shared" si="3"/>
        <v>342.79</v>
      </c>
    </row>
    <row r="53" spans="1:8" s="19" customFormat="1" ht="12.75" customHeight="1">
      <c r="A53" s="74" t="s">
        <v>55</v>
      </c>
      <c r="B53" s="21"/>
      <c r="C53" s="75"/>
      <c r="D53" s="22"/>
      <c r="E53" s="9"/>
      <c r="F53" s="20"/>
      <c r="G53" s="9"/>
      <c r="H53" s="24">
        <f>SUBTOTAL(9,H54:H55)</f>
        <v>9619.52</v>
      </c>
    </row>
    <row r="54" spans="1:8" s="19" customFormat="1" ht="12.75" customHeight="1">
      <c r="A54" s="71">
        <v>7030100030</v>
      </c>
      <c r="B54" s="21" t="str">
        <f>VLOOKUP(A54,AGOSTO_21!A:B,2,FALSE)</f>
        <v>TAPUME PROT TELHA MET E=0,50MM H=2,0M</v>
      </c>
      <c r="C54" s="73">
        <v>60</v>
      </c>
      <c r="D54" s="22" t="str">
        <f>VLOOKUP(A54,AGOSTO_21!A:H,8,FALSE)</f>
        <v>M</v>
      </c>
      <c r="E54" s="9">
        <f>VLOOKUP(A54,AGOSTO_21!A:C,3,FALSE)</f>
        <v>128.25</v>
      </c>
      <c r="F54" s="20">
        <f>C54*E54</f>
        <v>7695</v>
      </c>
      <c r="G54" s="9">
        <f>E54*1.223</f>
        <v>156.84975</v>
      </c>
      <c r="H54" s="20">
        <f t="shared" si="3"/>
        <v>9410.98</v>
      </c>
    </row>
    <row r="55" spans="1:8" s="19" customFormat="1" ht="12.75" customHeight="1">
      <c r="A55" s="71">
        <v>7030100210</v>
      </c>
      <c r="B55" s="21" t="str">
        <f>VLOOKUP(A55,AGOSTO_21!A:B,2,FALSE)</f>
        <v>LIMPEZA MANUAL DE TERRENO</v>
      </c>
      <c r="C55" s="73">
        <v>203</v>
      </c>
      <c r="D55" s="22" t="str">
        <f>VLOOKUP(A55,AGOSTO_21!A:H,8,FALSE)</f>
        <v>M2</v>
      </c>
      <c r="E55" s="9">
        <f>VLOOKUP(A55,AGOSTO_21!A:C,3,FALSE)</f>
        <v>0.84</v>
      </c>
      <c r="F55" s="20">
        <f>C55*E55</f>
        <v>170.51999999999998</v>
      </c>
      <c r="G55" s="9">
        <f>E55*1.223</f>
        <v>1.02732</v>
      </c>
      <c r="H55" s="20">
        <f t="shared" si="3"/>
        <v>208.54</v>
      </c>
    </row>
    <row r="56" spans="1:8" s="19" customFormat="1" ht="12.75" customHeight="1">
      <c r="A56" s="74" t="s">
        <v>48</v>
      </c>
      <c r="B56" s="21"/>
      <c r="C56" s="75"/>
      <c r="D56" s="22"/>
      <c r="E56" s="9"/>
      <c r="F56" s="20"/>
      <c r="G56" s="9"/>
      <c r="H56" s="24">
        <f>SUBTOTAL(9,H57:H63)</f>
        <v>25113.440000000002</v>
      </c>
    </row>
    <row r="57" spans="1:8" s="19" customFormat="1" ht="12.75" customHeight="1">
      <c r="A57" s="71">
        <v>7040100010</v>
      </c>
      <c r="B57" s="21" t="str">
        <f>VLOOKUP(A57,AGOSTO_21!A:B,2,FALSE)</f>
        <v>ESCAVACAO MANUAL SOLO 1ªCAT PROF ATE 3M</v>
      </c>
      <c r="C57" s="73">
        <v>29</v>
      </c>
      <c r="D57" s="22" t="str">
        <f>VLOOKUP(A57,AGOSTO_21!A:H,8,FALSE)</f>
        <v>M3</v>
      </c>
      <c r="E57" s="9">
        <f>VLOOKUP(A57,AGOSTO_21!A:C,3,FALSE)</f>
        <v>42.15</v>
      </c>
      <c r="F57" s="20">
        <f aca="true" t="shared" si="4" ref="F57:F63">C57*E57</f>
        <v>1222.35</v>
      </c>
      <c r="G57" s="9">
        <f aca="true" t="shared" si="5" ref="G57:G63">E57*1.223</f>
        <v>51.54945</v>
      </c>
      <c r="H57" s="20">
        <f t="shared" si="3"/>
        <v>1494.93</v>
      </c>
    </row>
    <row r="58" spans="1:8" s="19" customFormat="1" ht="12.75" customHeight="1">
      <c r="A58" s="71">
        <v>7040100060</v>
      </c>
      <c r="B58" s="21" t="str">
        <f>VLOOKUP(A58,AGOSTO_21!A:B,2,FALSE)</f>
        <v>ESCAVACAO MECAN SOLO 1ªCAT PROF ATE 3M</v>
      </c>
      <c r="C58" s="73">
        <v>259</v>
      </c>
      <c r="D58" s="22" t="str">
        <f>VLOOKUP(A58,AGOSTO_21!A:H,8,FALSE)</f>
        <v>M3</v>
      </c>
      <c r="E58" s="9">
        <f>VLOOKUP(A58,AGOSTO_21!A:C,3,FALSE)</f>
        <v>11.62</v>
      </c>
      <c r="F58" s="20">
        <f t="shared" si="4"/>
        <v>3009.58</v>
      </c>
      <c r="G58" s="9">
        <f t="shared" si="5"/>
        <v>14.21126</v>
      </c>
      <c r="H58" s="20">
        <f t="shared" si="3"/>
        <v>3680.71</v>
      </c>
    </row>
    <row r="59" spans="1:8" s="19" customFormat="1" ht="12.75" customHeight="1">
      <c r="A59" s="71">
        <v>7040100070</v>
      </c>
      <c r="B59" s="21" t="str">
        <f>VLOOKUP(A59,AGOSTO_21!A:B,2,FALSE)</f>
        <v>ESCAVACAO MECAN SOLO 1ªCAT PROF ACI 3M</v>
      </c>
      <c r="C59" s="73">
        <v>134</v>
      </c>
      <c r="D59" s="22" t="str">
        <f>VLOOKUP(A59,AGOSTO_21!A:H,8,FALSE)</f>
        <v>M3</v>
      </c>
      <c r="E59" s="9">
        <f>VLOOKUP(A59,AGOSTO_21!A:C,3,FALSE)</f>
        <v>17.32</v>
      </c>
      <c r="F59" s="20">
        <f t="shared" si="4"/>
        <v>2320.88</v>
      </c>
      <c r="G59" s="9">
        <f t="shared" si="5"/>
        <v>21.182360000000003</v>
      </c>
      <c r="H59" s="20">
        <f t="shared" si="3"/>
        <v>2838.43</v>
      </c>
    </row>
    <row r="60" spans="1:8" s="19" customFormat="1" ht="12.75" customHeight="1">
      <c r="A60" s="71">
        <v>7040100220</v>
      </c>
      <c r="B60" s="21" t="str">
        <f>VLOOKUP(A60,AGOSTO_21!A:B,2,FALSE)</f>
        <v>REATERRO COM COMPACTACAO MECANICA</v>
      </c>
      <c r="C60" s="73">
        <v>293</v>
      </c>
      <c r="D60" s="22" t="str">
        <f>VLOOKUP(A60,AGOSTO_21!A:H,8,FALSE)</f>
        <v>M3</v>
      </c>
      <c r="E60" s="9">
        <f>VLOOKUP(A60,AGOSTO_21!A:C,3,FALSE)</f>
        <v>20.82</v>
      </c>
      <c r="F60" s="20">
        <f t="shared" si="4"/>
        <v>6100.26</v>
      </c>
      <c r="G60" s="9">
        <f t="shared" si="5"/>
        <v>25.462860000000003</v>
      </c>
      <c r="H60" s="20">
        <f t="shared" si="3"/>
        <v>7460.61</v>
      </c>
    </row>
    <row r="61" spans="1:8" s="19" customFormat="1" ht="12.75" customHeight="1">
      <c r="A61" s="71">
        <v>7040100280</v>
      </c>
      <c r="B61" s="21" t="str">
        <f>VLOOKUP(A61,AGOSTO_21!A:B,2,FALSE)</f>
        <v>ATERRO COM ARGILA C/ APILOAMENTO MANUAL</v>
      </c>
      <c r="C61" s="73">
        <v>73.00294918119135</v>
      </c>
      <c r="D61" s="22" t="str">
        <f>VLOOKUP(A61,AGOSTO_21!A:H,8,FALSE)</f>
        <v>M3</v>
      </c>
      <c r="E61" s="9">
        <f>VLOOKUP(A61,AGOSTO_21!A:C,3,FALSE)</f>
        <v>86.4</v>
      </c>
      <c r="F61" s="20">
        <f t="shared" si="4"/>
        <v>6307.454809254933</v>
      </c>
      <c r="G61" s="9">
        <f t="shared" si="5"/>
        <v>105.66720000000001</v>
      </c>
      <c r="H61" s="20">
        <f t="shared" si="3"/>
        <v>7714.01</v>
      </c>
    </row>
    <row r="62" spans="1:8" s="19" customFormat="1" ht="12.75" customHeight="1">
      <c r="A62" s="71">
        <v>7040100350</v>
      </c>
      <c r="B62" s="21" t="str">
        <f>VLOOKUP(A62,AGOSTO_21!A:B,2,FALSE)</f>
        <v>CARGA E DESCARGA QQ TIPO SOLO(BOTA FORA)</v>
      </c>
      <c r="C62" s="73">
        <v>129</v>
      </c>
      <c r="D62" s="22" t="str">
        <f>VLOOKUP(A62,AGOSTO_21!A:H,8,FALSE)</f>
        <v>M3</v>
      </c>
      <c r="E62" s="9">
        <f>VLOOKUP(A62,AGOSTO_21!A:C,3,FALSE)</f>
        <v>2.9</v>
      </c>
      <c r="F62" s="20">
        <f t="shared" si="4"/>
        <v>374.09999999999997</v>
      </c>
      <c r="G62" s="9">
        <f t="shared" si="5"/>
        <v>3.5467</v>
      </c>
      <c r="H62" s="20">
        <f t="shared" si="3"/>
        <v>457.52</v>
      </c>
    </row>
    <row r="63" spans="1:8" s="19" customFormat="1" ht="12.75" customHeight="1">
      <c r="A63" s="71">
        <v>7040100380</v>
      </c>
      <c r="B63" s="21" t="str">
        <f>VLOOKUP(A63,AGOSTO_21!A:B,2,FALSE)</f>
        <v>TRANSPORTE DE SOLOS PARA BOTA FORA</v>
      </c>
      <c r="C63" s="73">
        <v>1290</v>
      </c>
      <c r="D63" s="22" t="str">
        <f>VLOOKUP(A63,AGOSTO_21!A:H,8,FALSE)</f>
        <v>MK</v>
      </c>
      <c r="E63" s="9">
        <f>VLOOKUP(A63,AGOSTO_21!A:C,3,FALSE)</f>
        <v>0.93</v>
      </c>
      <c r="F63" s="20">
        <f t="shared" si="4"/>
        <v>1199.7</v>
      </c>
      <c r="G63" s="9">
        <f t="shared" si="5"/>
        <v>1.1373900000000001</v>
      </c>
      <c r="H63" s="20">
        <f t="shared" si="3"/>
        <v>1467.23</v>
      </c>
    </row>
    <row r="64" spans="1:8" s="19" customFormat="1" ht="12.75" customHeight="1">
      <c r="A64" s="74" t="s">
        <v>152</v>
      </c>
      <c r="B64" s="21"/>
      <c r="C64" s="75"/>
      <c r="D64" s="22"/>
      <c r="E64" s="9"/>
      <c r="F64" s="20"/>
      <c r="G64" s="9"/>
      <c r="H64" s="24">
        <f>SUBTOTAL(9,H65)</f>
        <v>4169.54</v>
      </c>
    </row>
    <row r="65" spans="1:8" s="19" customFormat="1" ht="12.75" customHeight="1">
      <c r="A65" s="71">
        <v>7050100030</v>
      </c>
      <c r="B65" s="21" t="str">
        <f>VLOOKUP(A65,AGOSTO_21!A:B,2,FALSE)</f>
        <v>ESCORAMENTO CAVAS COM PRANCHA METALICA</v>
      </c>
      <c r="C65" s="73">
        <v>56</v>
      </c>
      <c r="D65" s="22" t="str">
        <f>VLOOKUP(A65,AGOSTO_21!A:H,8,FALSE)</f>
        <v>M2</v>
      </c>
      <c r="E65" s="9">
        <f>VLOOKUP(A65,AGOSTO_21!A:C,3,FALSE)</f>
        <v>60.88</v>
      </c>
      <c r="F65" s="20">
        <f>C65*E65</f>
        <v>3409.28</v>
      </c>
      <c r="G65" s="9">
        <f>E65*1.223</f>
        <v>74.45624000000001</v>
      </c>
      <c r="H65" s="20">
        <f t="shared" si="3"/>
        <v>4169.54</v>
      </c>
    </row>
    <row r="66" spans="1:8" s="19" customFormat="1" ht="12.75" customHeight="1">
      <c r="A66" s="74" t="s">
        <v>151</v>
      </c>
      <c r="B66" s="21"/>
      <c r="C66" s="75"/>
      <c r="D66" s="22"/>
      <c r="E66" s="9"/>
      <c r="F66" s="20"/>
      <c r="G66" s="9"/>
      <c r="H66" s="24">
        <f>SUBTOTAL(9,H67)</f>
        <v>1746.44</v>
      </c>
    </row>
    <row r="67" spans="1:8" s="19" customFormat="1" ht="12.75" customHeight="1">
      <c r="A67" s="71">
        <v>7060100010</v>
      </c>
      <c r="B67" s="21" t="str">
        <f>VLOOKUP(A67,AGOSTO_21!A:B,2,FALSE)</f>
        <v>ESGOT C/ AUX DE CJ MOTO-BOMBA ATE 10M3/H</v>
      </c>
      <c r="C67" s="73">
        <v>200</v>
      </c>
      <c r="D67" s="22" t="str">
        <f>VLOOKUP(A67,AGOSTO_21!A:H,8,FALSE)</f>
        <v>HRS</v>
      </c>
      <c r="E67" s="9">
        <f>VLOOKUP(A67,AGOSTO_21!A:C,3,FALSE)</f>
        <v>7.14</v>
      </c>
      <c r="F67" s="20">
        <f>C67*E67</f>
        <v>1428</v>
      </c>
      <c r="G67" s="9">
        <f>E67*1.223</f>
        <v>8.73222</v>
      </c>
      <c r="H67" s="20">
        <f t="shared" si="3"/>
        <v>1746.44</v>
      </c>
    </row>
    <row r="68" spans="1:8" s="19" customFormat="1" ht="12.75" customHeight="1">
      <c r="A68" s="74" t="s">
        <v>153</v>
      </c>
      <c r="B68" s="21"/>
      <c r="C68" s="75"/>
      <c r="D68" s="22"/>
      <c r="E68" s="9"/>
      <c r="F68" s="20"/>
      <c r="G68" s="9"/>
      <c r="H68" s="24">
        <f>SUBTOTAL(9,H69:H74)</f>
        <v>73401.12</v>
      </c>
    </row>
    <row r="69" spans="1:8" s="19" customFormat="1" ht="12.75" customHeight="1">
      <c r="A69" s="71">
        <v>7070100050</v>
      </c>
      <c r="B69" s="21" t="str">
        <f>VLOOKUP(A69,AGOSTO_21!A:B,2,FALSE)</f>
        <v>LASTRO DE BRITA "2"</v>
      </c>
      <c r="C69" s="73">
        <v>2</v>
      </c>
      <c r="D69" s="22" t="str">
        <f>VLOOKUP(A69,AGOSTO_21!A:H,8,FALSE)</f>
        <v>M3</v>
      </c>
      <c r="E69" s="9">
        <f>VLOOKUP(A69,AGOSTO_21!A:C,3,FALSE)</f>
        <v>103.77</v>
      </c>
      <c r="F69" s="20">
        <f aca="true" t="shared" si="6" ref="F69:F74">C69*E69</f>
        <v>207.54</v>
      </c>
      <c r="G69" s="9">
        <f aca="true" t="shared" si="7" ref="G69:G74">E69*1.223</f>
        <v>126.91071000000001</v>
      </c>
      <c r="H69" s="20">
        <f t="shared" si="3"/>
        <v>253.82</v>
      </c>
    </row>
    <row r="70" spans="1:8" s="19" customFormat="1" ht="12.75" customHeight="1">
      <c r="A70" s="71">
        <v>7070100090</v>
      </c>
      <c r="B70" s="21" t="str">
        <f>VLOOKUP(A70,AGOSTO_21!A:B,2,FALSE)</f>
        <v>LASTRO DE CONCRETO MAGRO</v>
      </c>
      <c r="C70" s="73">
        <v>2</v>
      </c>
      <c r="D70" s="22" t="str">
        <f>VLOOKUP(A70,AGOSTO_21!A:H,8,FALSE)</f>
        <v>M3</v>
      </c>
      <c r="E70" s="9">
        <f>VLOOKUP(A70,AGOSTO_21!A:C,3,FALSE)</f>
        <v>448.72</v>
      </c>
      <c r="F70" s="20">
        <f t="shared" si="6"/>
        <v>897.44</v>
      </c>
      <c r="G70" s="9">
        <f t="shared" si="7"/>
        <v>548.78456</v>
      </c>
      <c r="H70" s="20">
        <f t="shared" si="3"/>
        <v>1097.56</v>
      </c>
    </row>
    <row r="71" spans="1:8" s="19" customFormat="1" ht="12.75" customHeight="1">
      <c r="A71" s="71">
        <v>7070100140</v>
      </c>
      <c r="B71" s="21" t="str">
        <f>VLOOKUP(A71,AGOSTO_21!A:B,2,FALSE)</f>
        <v>FORMA PLANA CHAPA 12MM-VIGA/PILAR/PAREDE</v>
      </c>
      <c r="C71" s="73">
        <v>157</v>
      </c>
      <c r="D71" s="22" t="str">
        <f>VLOOKUP(A71,AGOSTO_21!A:H,8,FALSE)</f>
        <v>M2</v>
      </c>
      <c r="E71" s="9">
        <f>VLOOKUP(A71,AGOSTO_21!A:C,3,FALSE)</f>
        <v>80.98</v>
      </c>
      <c r="F71" s="20">
        <f t="shared" si="6"/>
        <v>12713.86</v>
      </c>
      <c r="G71" s="9">
        <f t="shared" si="7"/>
        <v>99.03854000000001</v>
      </c>
      <c r="H71" s="20">
        <f t="shared" si="3"/>
        <v>15549.05</v>
      </c>
    </row>
    <row r="72" spans="1:8" s="19" customFormat="1" ht="12.75" customHeight="1">
      <c r="A72" s="71">
        <v>7070100160</v>
      </c>
      <c r="B72" s="21" t="str">
        <f>VLOOKUP(A72,AGOSTO_21!A:B,2,FALSE)</f>
        <v>FORMA CURVA CHAPA COMPENSADA PLAST 12MM</v>
      </c>
      <c r="C72" s="73">
        <v>75</v>
      </c>
      <c r="D72" s="22" t="str">
        <f>VLOOKUP(A72,AGOSTO_21!A:H,8,FALSE)</f>
        <v>M2</v>
      </c>
      <c r="E72" s="9">
        <f>VLOOKUP(A72,AGOSTO_21!A:C,3,FALSE)</f>
        <v>99.88</v>
      </c>
      <c r="F72" s="20">
        <f t="shared" si="6"/>
        <v>7491</v>
      </c>
      <c r="G72" s="9">
        <f t="shared" si="7"/>
        <v>122.15324</v>
      </c>
      <c r="H72" s="20">
        <f t="shared" si="3"/>
        <v>9161.49</v>
      </c>
    </row>
    <row r="73" spans="1:8" s="19" customFormat="1" ht="12.75" customHeight="1">
      <c r="A73" s="71">
        <v>7070100200</v>
      </c>
      <c r="B73" s="21" t="str">
        <f>VLOOKUP(A73,AGOSTO_21!A:B,2,FALSE)</f>
        <v>ARMADURA CA-50</v>
      </c>
      <c r="C73" s="73">
        <v>1890</v>
      </c>
      <c r="D73" s="22" t="str">
        <f>VLOOKUP(A73,AGOSTO_21!A:H,8,FALSE)</f>
        <v>KG</v>
      </c>
      <c r="E73" s="9">
        <f>VLOOKUP(A73,AGOSTO_21!A:C,3,FALSE)</f>
        <v>14.62</v>
      </c>
      <c r="F73" s="20">
        <f t="shared" si="6"/>
        <v>27631.8</v>
      </c>
      <c r="G73" s="9">
        <f t="shared" si="7"/>
        <v>17.88026</v>
      </c>
      <c r="H73" s="20">
        <f t="shared" si="3"/>
        <v>33793.69</v>
      </c>
    </row>
    <row r="74" spans="1:8" s="19" customFormat="1" ht="12.75" customHeight="1">
      <c r="A74" s="71">
        <v>7070100290</v>
      </c>
      <c r="B74" s="21" t="str">
        <f>VLOOKUP(A74,AGOSTO_21!A:B,2,FALSE)</f>
        <v>CONCRETO USINADO FCK 300 KG/CM2</v>
      </c>
      <c r="C74" s="73">
        <v>23</v>
      </c>
      <c r="D74" s="22" t="str">
        <f>VLOOKUP(A74,AGOSTO_21!A:H,8,FALSE)</f>
        <v>M3</v>
      </c>
      <c r="E74" s="9">
        <f>VLOOKUP(A74,AGOSTO_21!A:C,3,FALSE)</f>
        <v>481.55</v>
      </c>
      <c r="F74" s="20">
        <f t="shared" si="6"/>
        <v>11075.65</v>
      </c>
      <c r="G74" s="9">
        <f t="shared" si="7"/>
        <v>588.93565</v>
      </c>
      <c r="H74" s="20">
        <f t="shared" si="3"/>
        <v>13545.51</v>
      </c>
    </row>
    <row r="75" spans="1:8" s="19" customFormat="1" ht="12.75" customHeight="1">
      <c r="A75" s="74" t="s">
        <v>149</v>
      </c>
      <c r="B75" s="21"/>
      <c r="C75" s="75"/>
      <c r="D75" s="22"/>
      <c r="E75" s="9"/>
      <c r="F75" s="20"/>
      <c r="G75" s="9"/>
      <c r="H75" s="24">
        <f>SUBTOTAL(9,H76)</f>
        <v>6604.01</v>
      </c>
    </row>
    <row r="76" spans="1:8" s="19" customFormat="1" ht="12.75" customHeight="1">
      <c r="A76" s="71">
        <v>7080100070</v>
      </c>
      <c r="B76" s="21" t="str">
        <f>VLOOKUP(A76,AGOSTO_21!A:B,2,FALSE)</f>
        <v>PV-ANEL CONCR DN 1200 PROF DE3,76A4,25M</v>
      </c>
      <c r="C76" s="73">
        <v>1</v>
      </c>
      <c r="D76" s="22" t="str">
        <f>VLOOKUP(A76,AGOSTO_21!A:H,8,FALSE)</f>
        <v>UN</v>
      </c>
      <c r="E76" s="9">
        <f>VLOOKUP(A76,AGOSTO_21!A:C,3,FALSE)</f>
        <v>5399.85</v>
      </c>
      <c r="F76" s="20">
        <f>C76*E76</f>
        <v>5399.85</v>
      </c>
      <c r="G76" s="9">
        <f>E76*1.223</f>
        <v>6604.016550000001</v>
      </c>
      <c r="H76" s="20">
        <f t="shared" si="3"/>
        <v>6604.01</v>
      </c>
    </row>
    <row r="77" spans="1:8" s="19" customFormat="1" ht="12.75" customHeight="1">
      <c r="A77" s="74" t="s">
        <v>174</v>
      </c>
      <c r="B77" s="21"/>
      <c r="C77" s="75"/>
      <c r="D77" s="22"/>
      <c r="E77" s="9"/>
      <c r="F77" s="20"/>
      <c r="G77" s="9"/>
      <c r="H77" s="24">
        <f>SUBTOTAL(9,H78:H82)</f>
        <v>9204.68</v>
      </c>
    </row>
    <row r="78" spans="1:8" s="19" customFormat="1" ht="12.75" customHeight="1">
      <c r="A78" s="71">
        <v>7090100090</v>
      </c>
      <c r="B78" s="21" t="str">
        <f>VLOOKUP(A78,AGOSTO_21!A:B,2,FALSE)</f>
        <v>ALVENARIA BLOCO CONCRETO E=14CM APARENTE</v>
      </c>
      <c r="C78" s="73">
        <v>11</v>
      </c>
      <c r="D78" s="22" t="str">
        <f>VLOOKUP(A78,AGOSTO_21!A:H,8,FALSE)</f>
        <v>M2</v>
      </c>
      <c r="E78" s="9">
        <f>VLOOKUP(A78,AGOSTO_21!A:C,3,FALSE)</f>
        <v>70.89</v>
      </c>
      <c r="F78" s="20">
        <f>C78*E78</f>
        <v>779.79</v>
      </c>
      <c r="G78" s="9">
        <f>E78*1.223</f>
        <v>86.69847</v>
      </c>
      <c r="H78" s="20">
        <f t="shared" si="3"/>
        <v>953.68</v>
      </c>
    </row>
    <row r="79" spans="1:8" s="19" customFormat="1" ht="12.75" customHeight="1">
      <c r="A79" s="71">
        <v>7090100200</v>
      </c>
      <c r="B79" s="21" t="str">
        <f>VLOOKUP(A79,AGOSTO_21!A:B,2,FALSE)</f>
        <v>GUARDA CORPO PRFV 2"X2"  PADRAO A2.3</v>
      </c>
      <c r="C79" s="72">
        <v>10</v>
      </c>
      <c r="D79" s="22" t="str">
        <f>VLOOKUP(A79,AGOSTO_21!A:H,8,FALSE)</f>
        <v>M</v>
      </c>
      <c r="E79" s="9">
        <f>VLOOKUP(A79,AGOSTO_21!A:C,3,FALSE)</f>
        <v>312.4</v>
      </c>
      <c r="F79" s="20">
        <f>C79*E79</f>
        <v>3124</v>
      </c>
      <c r="G79" s="9">
        <f>E79*1.223</f>
        <v>382.0652</v>
      </c>
      <c r="H79" s="20">
        <f t="shared" si="3"/>
        <v>3820.65</v>
      </c>
    </row>
    <row r="80" spans="1:8" s="19" customFormat="1" ht="12.75" customHeight="1">
      <c r="A80" s="71">
        <v>7090100230</v>
      </c>
      <c r="B80" s="21" t="str">
        <f>VLOOKUP(A80,AGOSTO_21!A:B,2,FALSE)</f>
        <v>CORRIMAO PRFV 2"X2" PADRAO A2.3</v>
      </c>
      <c r="C80" s="72">
        <v>14</v>
      </c>
      <c r="D80" s="22" t="str">
        <f>VLOOKUP(A80,AGOSTO_21!A:H,8,FALSE)</f>
        <v>M</v>
      </c>
      <c r="E80" s="9">
        <f>VLOOKUP(A80,AGOSTO_21!A:C,3,FALSE)</f>
        <v>182.76</v>
      </c>
      <c r="F80" s="20">
        <f>C80*E80</f>
        <v>2558.64</v>
      </c>
      <c r="G80" s="9">
        <f>E80*1.223</f>
        <v>223.51548</v>
      </c>
      <c r="H80" s="20">
        <f t="shared" si="3"/>
        <v>3129.21</v>
      </c>
    </row>
    <row r="81" spans="1:8" s="19" customFormat="1" ht="12.75" customHeight="1">
      <c r="A81" s="71">
        <v>7120100030</v>
      </c>
      <c r="B81" s="21" t="str">
        <f>VLOOKUP(A81,AGOSTO_21!A:B,2,FALSE)</f>
        <v>PORTA ALUMINIO DE ABRIR/CORRER, COMPLETA</v>
      </c>
      <c r="C81" s="73">
        <v>2</v>
      </c>
      <c r="D81" s="22" t="str">
        <f>VLOOKUP(A81,AGOSTO_21!A:H,8,FALSE)</f>
        <v>M2</v>
      </c>
      <c r="E81" s="9">
        <f>VLOOKUP(A81,AGOSTO_21!A:C,3,FALSE)</f>
        <v>419.95</v>
      </c>
      <c r="F81" s="20">
        <f>C81*E81</f>
        <v>839.9</v>
      </c>
      <c r="G81" s="9">
        <f>E81*1.223</f>
        <v>513.59885</v>
      </c>
      <c r="H81" s="20">
        <f t="shared" si="3"/>
        <v>1027.19</v>
      </c>
    </row>
    <row r="82" spans="1:8" s="19" customFormat="1" ht="12.75" customHeight="1">
      <c r="A82" s="71">
        <v>7130100010</v>
      </c>
      <c r="B82" s="21" t="str">
        <f>VLOOKUP(A82,AGOSTO_21!A:B,2,FALSE)</f>
        <v>COBERT TELHAS FIBR OND E=6MM, C/ MADEIR</v>
      </c>
      <c r="C82" s="73">
        <v>2</v>
      </c>
      <c r="D82" s="22" t="str">
        <f>VLOOKUP(A82,AGOSTO_21!A:H,8,FALSE)</f>
        <v>M2</v>
      </c>
      <c r="E82" s="9">
        <f>VLOOKUP(A82,AGOSTO_21!A:C,3,FALSE)</f>
        <v>112</v>
      </c>
      <c r="F82" s="20">
        <f>C82*E82</f>
        <v>224</v>
      </c>
      <c r="G82" s="9">
        <f>E82*1.223</f>
        <v>136.976</v>
      </c>
      <c r="H82" s="20">
        <f t="shared" si="3"/>
        <v>273.95</v>
      </c>
    </row>
    <row r="83" spans="1:8" s="19" customFormat="1" ht="12.75" customHeight="1">
      <c r="A83" s="74" t="s">
        <v>56</v>
      </c>
      <c r="B83" s="21"/>
      <c r="C83" s="75"/>
      <c r="D83" s="22"/>
      <c r="E83" s="9"/>
      <c r="F83" s="20"/>
      <c r="G83" s="9"/>
      <c r="H83" s="24">
        <f>SUBTOTAL(9,H84:H85)</f>
        <v>4064.4399999999996</v>
      </c>
    </row>
    <row r="84" spans="1:8" s="19" customFormat="1" ht="12.75" customHeight="1">
      <c r="A84" s="71">
        <v>7100100070</v>
      </c>
      <c r="B84" s="21" t="str">
        <f>VLOOKUP(A84,AGOSTO_21!A:B,2,FALSE)</f>
        <v>PISO CIMENTADO E=2,0CM SOB/ LASTRO 8,0CM</v>
      </c>
      <c r="C84" s="73">
        <v>25</v>
      </c>
      <c r="D84" s="22" t="str">
        <f>VLOOKUP(A84,AGOSTO_21!A:H,8,FALSE)</f>
        <v>M2</v>
      </c>
      <c r="E84" s="9">
        <f>VLOOKUP(A84,AGOSTO_21!A:C,3,FALSE)</f>
        <v>61.39</v>
      </c>
      <c r="F84" s="20">
        <f>C84*E84</f>
        <v>1534.75</v>
      </c>
      <c r="G84" s="9">
        <f>E84*1.223</f>
        <v>75.07997</v>
      </c>
      <c r="H84" s="20">
        <f t="shared" si="3"/>
        <v>1876.99</v>
      </c>
    </row>
    <row r="85" spans="1:8" s="19" customFormat="1" ht="12.75" customHeight="1">
      <c r="A85" s="71">
        <v>7100100400</v>
      </c>
      <c r="B85" s="21" t="str">
        <f>VLOOKUP(A85,AGOSTO_21!A:B,2,FALSE)</f>
        <v>PINTURA ACRILICA PARA PISO 2 DEMAOS</v>
      </c>
      <c r="C85" s="73">
        <v>110</v>
      </c>
      <c r="D85" s="22" t="str">
        <f>VLOOKUP(A85,AGOSTO_21!A:H,8,FALSE)</f>
        <v>M2</v>
      </c>
      <c r="E85" s="9">
        <f>VLOOKUP(A85,AGOSTO_21!A:C,3,FALSE)</f>
        <v>16.26</v>
      </c>
      <c r="F85" s="20">
        <f>C85*E85</f>
        <v>1788.6000000000001</v>
      </c>
      <c r="G85" s="9">
        <f>E85*1.223</f>
        <v>19.885980000000004</v>
      </c>
      <c r="H85" s="20">
        <f t="shared" si="3"/>
        <v>2187.45</v>
      </c>
    </row>
    <row r="86" spans="1:8" s="19" customFormat="1" ht="12.75" customHeight="1">
      <c r="A86" s="74" t="s">
        <v>78</v>
      </c>
      <c r="B86" s="21"/>
      <c r="C86" s="75"/>
      <c r="D86" s="22"/>
      <c r="E86" s="9"/>
      <c r="F86" s="20"/>
      <c r="G86" s="9"/>
      <c r="H86" s="24">
        <f>SUBTOTAL(9,H87:H89)</f>
        <v>8121.17</v>
      </c>
    </row>
    <row r="87" spans="1:8" s="19" customFormat="1" ht="12.75" customHeight="1">
      <c r="A87" s="71">
        <v>7110100100</v>
      </c>
      <c r="B87" s="21" t="str">
        <f>VLOOKUP(A87,AGOSTO_21!A:B,2,FALSE)</f>
        <v>IGOL 2 OU SIMILAR 2 DEMAOS</v>
      </c>
      <c r="C87" s="73">
        <v>82</v>
      </c>
      <c r="D87" s="22" t="str">
        <f>VLOOKUP(A87,AGOSTO_21!A:H,8,FALSE)</f>
        <v>M2</v>
      </c>
      <c r="E87" s="9">
        <f>VLOOKUP(A87,AGOSTO_21!A:C,3,FALSE)</f>
        <v>13.29</v>
      </c>
      <c r="F87" s="20">
        <f>C87*E87</f>
        <v>1089.78</v>
      </c>
      <c r="G87" s="9">
        <f>E87*1.223</f>
        <v>16.25367</v>
      </c>
      <c r="H87" s="20">
        <f t="shared" si="3"/>
        <v>1332.8</v>
      </c>
    </row>
    <row r="88" spans="1:8" s="19" customFormat="1" ht="12.75" customHeight="1">
      <c r="A88" s="71">
        <v>7110100130</v>
      </c>
      <c r="B88" s="21" t="str">
        <f>VLOOKUP(A88,AGOSTO_21!A:B,2,FALSE)</f>
        <v>SIKA TOP 107 OU SIMILAR 3 DEMAOS</v>
      </c>
      <c r="C88" s="73">
        <v>90</v>
      </c>
      <c r="D88" s="22" t="str">
        <f>VLOOKUP(A88,AGOSTO_21!A:H,8,FALSE)</f>
        <v>M2</v>
      </c>
      <c r="E88" s="9">
        <f>VLOOKUP(A88,AGOSTO_21!A:C,3,FALSE)</f>
        <v>55.14</v>
      </c>
      <c r="F88" s="20">
        <f>C88*E88</f>
        <v>4962.6</v>
      </c>
      <c r="G88" s="9">
        <f>E88*1.223</f>
        <v>67.43622</v>
      </c>
      <c r="H88" s="20">
        <f t="shared" si="3"/>
        <v>6069.25</v>
      </c>
    </row>
    <row r="89" spans="1:8" s="19" customFormat="1" ht="12.75" customHeight="1">
      <c r="A89" s="71">
        <v>7110100170</v>
      </c>
      <c r="B89" s="21" t="str">
        <f>VLOOKUP(A89,AGOSTO_21!A:B,2,FALSE)</f>
        <v>SIKAGARD 62 OU SIMILAR</v>
      </c>
      <c r="C89" s="73">
        <v>8</v>
      </c>
      <c r="D89" s="22" t="str">
        <f>VLOOKUP(A89,AGOSTO_21!A:H,8,FALSE)</f>
        <v>M2</v>
      </c>
      <c r="E89" s="9">
        <f>VLOOKUP(A89,AGOSTO_21!A:C,3,FALSE)</f>
        <v>73.5</v>
      </c>
      <c r="F89" s="20">
        <f>C89*E89</f>
        <v>588</v>
      </c>
      <c r="G89" s="9">
        <f>E89*1.223</f>
        <v>89.8905</v>
      </c>
      <c r="H89" s="20">
        <f t="shared" si="3"/>
        <v>719.12</v>
      </c>
    </row>
    <row r="90" spans="1:8" s="19" customFormat="1" ht="12.75" customHeight="1">
      <c r="A90" s="74" t="s">
        <v>163</v>
      </c>
      <c r="B90" s="21"/>
      <c r="C90" s="75"/>
      <c r="D90" s="22"/>
      <c r="E90" s="9"/>
      <c r="F90" s="20"/>
      <c r="G90" s="9"/>
      <c r="H90" s="24">
        <f>SUBTOTAL(9,H91:H98)</f>
        <v>57923.20999999999</v>
      </c>
    </row>
    <row r="91" spans="1:8" s="19" customFormat="1" ht="12.75" customHeight="1">
      <c r="A91" s="71">
        <v>7169000121</v>
      </c>
      <c r="B91" s="21" t="str">
        <f>VLOOKUP(A91,AGOSTO_21!A:B,2,FALSE)</f>
        <v>MONT E INST DOS MATERAIS HIDRAUL EEEB-A</v>
      </c>
      <c r="C91" s="73">
        <v>1</v>
      </c>
      <c r="D91" s="22" t="str">
        <f>VLOOKUP(A91,AGOSTO_21!A:H,8,FALSE)</f>
        <v>UN</v>
      </c>
      <c r="E91" s="9">
        <f>VLOOKUP(A91,AGOSTO_21!A:C,3,FALSE)</f>
        <v>5138</v>
      </c>
      <c r="F91" s="20">
        <f aca="true" t="shared" si="8" ref="F91:F98">C91*E91</f>
        <v>5138</v>
      </c>
      <c r="G91" s="9">
        <f aca="true" t="shared" si="9" ref="G91:G98">E91*1.223</f>
        <v>6283.774</v>
      </c>
      <c r="H91" s="20">
        <f t="shared" si="3"/>
        <v>6283.77</v>
      </c>
    </row>
    <row r="92" spans="1:8" s="19" customFormat="1" ht="12.75" customHeight="1">
      <c r="A92" s="71">
        <v>7160100010</v>
      </c>
      <c r="B92" s="21" t="str">
        <f>VLOOKUP(A92,AGOSTO_21!A:B,2,FALSE)</f>
        <v>MONT E ASSENT CJ MOTOBOMBA POT ATE 10CV</v>
      </c>
      <c r="C92" s="73">
        <v>2</v>
      </c>
      <c r="D92" s="22" t="str">
        <f>VLOOKUP(A92,AGOSTO_21!A:H,8,FALSE)</f>
        <v>UN</v>
      </c>
      <c r="E92" s="9">
        <f>VLOOKUP(A92,AGOSTO_21!A:C,3,FALSE)</f>
        <v>525.04</v>
      </c>
      <c r="F92" s="20">
        <f t="shared" si="8"/>
        <v>1050.08</v>
      </c>
      <c r="G92" s="9">
        <f t="shared" si="9"/>
        <v>642.12392</v>
      </c>
      <c r="H92" s="20">
        <f t="shared" si="3"/>
        <v>1284.24</v>
      </c>
    </row>
    <row r="93" spans="1:8" s="19" customFormat="1" ht="12.75" customHeight="1">
      <c r="A93" s="71">
        <v>7160100390</v>
      </c>
      <c r="B93" s="21" t="str">
        <f>VLOOKUP(A93,AGOSTO_21!A:B,2,FALSE)</f>
        <v>TAMPA FIBRA VIDRO E=6MM</v>
      </c>
      <c r="C93" s="72">
        <v>5</v>
      </c>
      <c r="D93" s="22" t="str">
        <f>VLOOKUP(A93,AGOSTO_21!A:H,8,FALSE)</f>
        <v>M2</v>
      </c>
      <c r="E93" s="9">
        <f>VLOOKUP(A93,AGOSTO_21!A:C,3,FALSE)</f>
        <v>720.49</v>
      </c>
      <c r="F93" s="20">
        <f t="shared" si="8"/>
        <v>3602.45</v>
      </c>
      <c r="G93" s="9">
        <f t="shared" si="9"/>
        <v>881.1592700000001</v>
      </c>
      <c r="H93" s="20">
        <f t="shared" si="3"/>
        <v>4405.79</v>
      </c>
    </row>
    <row r="94" spans="1:8" s="19" customFormat="1" ht="12.75" customHeight="1">
      <c r="A94" s="71">
        <v>7160200010</v>
      </c>
      <c r="B94" s="21" t="str">
        <f>VLOOKUP(A94,AGOSTO_21!A:B,2,FALSE)</f>
        <v>FORN EXEC DE BIOFILTRO RETANGULAR TIPO 1</v>
      </c>
      <c r="C94" s="73">
        <v>1</v>
      </c>
      <c r="D94" s="22" t="str">
        <f>VLOOKUP(A94,AGOSTO_21!A:H,8,FALSE)</f>
        <v>UN</v>
      </c>
      <c r="E94" s="9">
        <f>VLOOKUP(A94,AGOSTO_21!A:C,3,FALSE)</f>
        <v>13605.45</v>
      </c>
      <c r="F94" s="20">
        <f t="shared" si="8"/>
        <v>13605.45</v>
      </c>
      <c r="G94" s="9">
        <f t="shared" si="9"/>
        <v>16639.465350000002</v>
      </c>
      <c r="H94" s="20">
        <f t="shared" si="3"/>
        <v>16639.46</v>
      </c>
    </row>
    <row r="95" spans="1:8" s="19" customFormat="1" ht="12.75" customHeight="1">
      <c r="A95" s="71">
        <v>7169000024</v>
      </c>
      <c r="B95" s="21" t="str">
        <f>VLOOKUP(A95,AGOSTO_21!A:B,2,FALSE)</f>
        <v>PONTO DE AGUA PARA ELEVATORIA DE ESGOTO</v>
      </c>
      <c r="C95" s="73">
        <v>1</v>
      </c>
      <c r="D95" s="22" t="str">
        <f>VLOOKUP(A95,AGOSTO_21!A:H,8,FALSE)</f>
        <v>UN</v>
      </c>
      <c r="E95" s="9">
        <f>VLOOKUP(A95,AGOSTO_21!A:C,3,FALSE)</f>
        <v>511.14</v>
      </c>
      <c r="F95" s="20">
        <f t="shared" si="8"/>
        <v>511.14</v>
      </c>
      <c r="G95" s="9">
        <f t="shared" si="9"/>
        <v>625.12422</v>
      </c>
      <c r="H95" s="20">
        <f t="shared" si="3"/>
        <v>625.12</v>
      </c>
    </row>
    <row r="96" spans="1:8" s="19" customFormat="1" ht="12.75" customHeight="1">
      <c r="A96" s="71">
        <v>7169000025</v>
      </c>
      <c r="B96" s="21" t="str">
        <f>VLOOKUP(A96,AGOSTO_21!A:B,2,FALSE)</f>
        <v>DRENAGEM DA ESCADA PARA EEEB</v>
      </c>
      <c r="C96" s="73">
        <v>1</v>
      </c>
      <c r="D96" s="22" t="str">
        <f>VLOOKUP(A96,AGOSTO_21!A:H,8,FALSE)</f>
        <v>UN</v>
      </c>
      <c r="E96" s="9">
        <f>VLOOKUP(A96,AGOSTO_21!A:C,3,FALSE)</f>
        <v>346.98</v>
      </c>
      <c r="F96" s="20">
        <f t="shared" si="8"/>
        <v>346.98</v>
      </c>
      <c r="G96" s="9">
        <f t="shared" si="9"/>
        <v>424.35654000000005</v>
      </c>
      <c r="H96" s="20">
        <f t="shared" si="3"/>
        <v>424.35</v>
      </c>
    </row>
    <row r="97" spans="1:8" s="19" customFormat="1" ht="12.75" customHeight="1">
      <c r="A97" s="71">
        <v>7169000123</v>
      </c>
      <c r="B97" s="21" t="str">
        <f>VLOOKUP(A97,AGOSTO_21!A:B,2,FALSE)</f>
        <v>FORN INST QUADRO COMANDO MOTORES 2X2,0CV</v>
      </c>
      <c r="C97" s="73">
        <v>1</v>
      </c>
      <c r="D97" s="22" t="str">
        <f>VLOOKUP(A97,AGOSTO_21!A:H,8,FALSE)</f>
        <v>UN</v>
      </c>
      <c r="E97" s="9">
        <f>VLOOKUP(A97,AGOSTO_21!A:C,3,FALSE)</f>
        <v>4181.48</v>
      </c>
      <c r="F97" s="20">
        <f t="shared" si="8"/>
        <v>4181.48</v>
      </c>
      <c r="G97" s="9">
        <f t="shared" si="9"/>
        <v>5113.95004</v>
      </c>
      <c r="H97" s="20">
        <f t="shared" si="3"/>
        <v>5113.95</v>
      </c>
    </row>
    <row r="98" spans="1:8" s="19" customFormat="1" ht="12.75" customHeight="1">
      <c r="A98" s="71">
        <v>7169000124</v>
      </c>
      <c r="B98" s="21" t="str">
        <f>VLOOKUP(A98,AGOSTO_21!A:B,2,FALSE)</f>
        <v>FORN E EXEC DAS INST ELETR EEEB-A - RNS</v>
      </c>
      <c r="C98" s="73">
        <v>1</v>
      </c>
      <c r="D98" s="22" t="str">
        <f>VLOOKUP(A98,AGOSTO_21!A:H,8,FALSE)</f>
        <v>UN</v>
      </c>
      <c r="E98" s="9">
        <f>VLOOKUP(A98,AGOSTO_21!A:C,3,FALSE)</f>
        <v>18926.03</v>
      </c>
      <c r="F98" s="20">
        <f t="shared" si="8"/>
        <v>18926.03</v>
      </c>
      <c r="G98" s="9">
        <f t="shared" si="9"/>
        <v>23146.53469</v>
      </c>
      <c r="H98" s="20">
        <f t="shared" si="3"/>
        <v>23146.53</v>
      </c>
    </row>
    <row r="99" spans="1:8" s="19" customFormat="1" ht="12.75" customHeight="1">
      <c r="A99" s="74" t="s">
        <v>175</v>
      </c>
      <c r="B99" s="21"/>
      <c r="C99" s="75"/>
      <c r="D99" s="22"/>
      <c r="E99" s="9"/>
      <c r="F99" s="20"/>
      <c r="G99" s="9"/>
      <c r="H99" s="24">
        <f>SUBTOTAL(9,H100:H101)</f>
        <v>5205.51</v>
      </c>
    </row>
    <row r="100" spans="1:8" s="19" customFormat="1" ht="12.75" customHeight="1">
      <c r="A100" s="71">
        <v>7180100010</v>
      </c>
      <c r="B100" s="21" t="str">
        <f>VLOOKUP(A100,AGOSTO_21!A:B,2,FALSE)</f>
        <v>PECAS EM CHAPAS/PERFIL/BARRA EM ACO</v>
      </c>
      <c r="C100" s="73">
        <v>7</v>
      </c>
      <c r="D100" s="22" t="str">
        <f>VLOOKUP(A100,AGOSTO_21!A:H,8,FALSE)</f>
        <v>KG</v>
      </c>
      <c r="E100" s="9">
        <f>VLOOKUP(A100,AGOSTO_21!A:C,3,FALSE)</f>
        <v>32.8</v>
      </c>
      <c r="F100" s="20">
        <f>C100*E100</f>
        <v>229.59999999999997</v>
      </c>
      <c r="G100" s="9">
        <f>E100*1.223</f>
        <v>40.114399999999996</v>
      </c>
      <c r="H100" s="20">
        <f t="shared" si="3"/>
        <v>280.8</v>
      </c>
    </row>
    <row r="101" spans="1:8" s="19" customFormat="1" ht="12.75" customHeight="1">
      <c r="A101" s="71">
        <v>7180100040</v>
      </c>
      <c r="B101" s="21" t="str">
        <f>VLOOKUP(A101,AGOSTO_21!A:B,2,FALSE)</f>
        <v>PECAS EM CHAPAS/PERFIL/BARRA EM ACO INOX</v>
      </c>
      <c r="C101" s="73">
        <v>75</v>
      </c>
      <c r="D101" s="22" t="str">
        <f>VLOOKUP(A101,AGOSTO_21!A:H,8,FALSE)</f>
        <v>KG</v>
      </c>
      <c r="E101" s="9">
        <f>VLOOKUP(A101,AGOSTO_21!A:C,3,FALSE)</f>
        <v>53.69</v>
      </c>
      <c r="F101" s="20">
        <f>C101*E101</f>
        <v>4026.75</v>
      </c>
      <c r="G101" s="9">
        <f>E101*1.223</f>
        <v>65.66287</v>
      </c>
      <c r="H101" s="20">
        <f t="shared" si="3"/>
        <v>4924.71</v>
      </c>
    </row>
    <row r="102" spans="1:8" s="19" customFormat="1" ht="12.75" customHeight="1">
      <c r="A102" s="74" t="s">
        <v>176</v>
      </c>
      <c r="B102" s="21"/>
      <c r="C102" s="75"/>
      <c r="D102" s="22"/>
      <c r="E102" s="9"/>
      <c r="F102" s="20"/>
      <c r="G102" s="9"/>
      <c r="H102" s="24">
        <f>SUBTOTAL(9,H103:H109)</f>
        <v>34787.659999999996</v>
      </c>
    </row>
    <row r="103" spans="1:8" s="19" customFormat="1" ht="12.75" customHeight="1">
      <c r="A103" s="71">
        <v>7210100280</v>
      </c>
      <c r="B103" s="21" t="str">
        <f>VLOOKUP(A103,AGOSTO_21!A:B,2,FALSE)</f>
        <v>PAVIMENTACAO BLOCO CONCR SEXTAVADO E=8CM</v>
      </c>
      <c r="C103" s="73">
        <v>68</v>
      </c>
      <c r="D103" s="22" t="str">
        <f>VLOOKUP(A103,AGOSTO_21!A:H,8,FALSE)</f>
        <v>M2</v>
      </c>
      <c r="E103" s="9">
        <f>VLOOKUP(A103,AGOSTO_21!A:C,3,FALSE)</f>
        <v>70.45</v>
      </c>
      <c r="F103" s="20">
        <f aca="true" t="shared" si="10" ref="F103:F109">C103*E103</f>
        <v>4790.6</v>
      </c>
      <c r="G103" s="9">
        <f aca="true" t="shared" si="11" ref="G103:G109">E103*1.223</f>
        <v>86.16035000000001</v>
      </c>
      <c r="H103" s="20">
        <f t="shared" si="3"/>
        <v>5858.9</v>
      </c>
    </row>
    <row r="104" spans="1:8" s="19" customFormat="1" ht="12.75" customHeight="1">
      <c r="A104" s="71">
        <v>7210100320</v>
      </c>
      <c r="B104" s="21" t="str">
        <f>VLOOKUP(A104,AGOSTO_21!A:B,2,FALSE)</f>
        <v>MEIO FIO DE CONCRETO SECAO 15x12x30CM</v>
      </c>
      <c r="C104" s="73">
        <v>4</v>
      </c>
      <c r="D104" s="22" t="str">
        <f>VLOOKUP(A104,AGOSTO_21!A:H,8,FALSE)</f>
        <v>M</v>
      </c>
      <c r="E104" s="9">
        <f>VLOOKUP(A104,AGOSTO_21!A:C,3,FALSE)</f>
        <v>55.86</v>
      </c>
      <c r="F104" s="20">
        <f t="shared" si="10"/>
        <v>223.44</v>
      </c>
      <c r="G104" s="9">
        <f t="shared" si="11"/>
        <v>68.31678000000001</v>
      </c>
      <c r="H104" s="20">
        <f t="shared" si="3"/>
        <v>273.26</v>
      </c>
    </row>
    <row r="105" spans="1:8" s="19" customFormat="1" ht="12.75" customHeight="1">
      <c r="A105" s="71">
        <v>7210100360</v>
      </c>
      <c r="B105" s="21" t="str">
        <f>VLOOKUP(A105,AGOSTO_21!A:B,2,FALSE)</f>
        <v>MURO TIPO 2: BLOCO/MOURAO/TELA /ARAME</v>
      </c>
      <c r="C105" s="73">
        <v>55</v>
      </c>
      <c r="D105" s="22" t="str">
        <f>VLOOKUP(A105,AGOSTO_21!A:H,8,FALSE)</f>
        <v>M</v>
      </c>
      <c r="E105" s="9">
        <f>VLOOKUP(A105,AGOSTO_21!A:C,3,FALSE)</f>
        <v>298.14</v>
      </c>
      <c r="F105" s="20">
        <f t="shared" si="10"/>
        <v>16397.7</v>
      </c>
      <c r="G105" s="9">
        <f t="shared" si="11"/>
        <v>364.62522</v>
      </c>
      <c r="H105" s="20">
        <f t="shared" si="3"/>
        <v>20054.38</v>
      </c>
    </row>
    <row r="106" spans="1:8" s="19" customFormat="1" ht="12.75" customHeight="1">
      <c r="A106" s="71">
        <v>7210100420</v>
      </c>
      <c r="B106" s="21" t="str">
        <f>VLOOKUP(A106,AGOSTO_21!A:B,2,FALSE)</f>
        <v>PORTAO TIPO 1: TUBO FERRO GALV/TELA L=4M</v>
      </c>
      <c r="C106" s="73">
        <v>1</v>
      </c>
      <c r="D106" s="22" t="str">
        <f>VLOOKUP(A106,AGOSTO_21!A:H,8,FALSE)</f>
        <v>UN</v>
      </c>
      <c r="E106" s="9">
        <f>VLOOKUP(A106,AGOSTO_21!A:C,3,FALSE)</f>
        <v>5691.05</v>
      </c>
      <c r="F106" s="20">
        <f t="shared" si="10"/>
        <v>5691.05</v>
      </c>
      <c r="G106" s="9">
        <f t="shared" si="11"/>
        <v>6960.15415</v>
      </c>
      <c r="H106" s="20">
        <f t="shared" si="3"/>
        <v>6960.15</v>
      </c>
    </row>
    <row r="107" spans="1:8" s="19" customFormat="1" ht="12.75" customHeight="1">
      <c r="A107" s="71">
        <v>7210100450</v>
      </c>
      <c r="B107" s="21" t="str">
        <f>VLOOKUP(A107,AGOSTO_21!A:B,2,FALSE)</f>
        <v>PINTURA LETREIRO/LOGOMARCA CESAN</v>
      </c>
      <c r="C107" s="73">
        <v>1.5</v>
      </c>
      <c r="D107" s="22" t="str">
        <f>VLOOKUP(A107,AGOSTO_21!A:H,8,FALSE)</f>
        <v>M2</v>
      </c>
      <c r="E107" s="9">
        <f>VLOOKUP(A107,AGOSTO_21!A:C,3,FALSE)</f>
        <v>129.48</v>
      </c>
      <c r="F107" s="20">
        <f t="shared" si="10"/>
        <v>194.21999999999997</v>
      </c>
      <c r="G107" s="9">
        <f t="shared" si="11"/>
        <v>158.35404</v>
      </c>
      <c r="H107" s="20">
        <f t="shared" si="3"/>
        <v>237.53</v>
      </c>
    </row>
    <row r="108" spans="1:8" s="19" customFormat="1" ht="12.75" customHeight="1">
      <c r="A108" s="71">
        <v>7210100460</v>
      </c>
      <c r="B108" s="21" t="str">
        <f>VLOOKUP(A108,AGOSTO_21!A:B,2,FALSE)</f>
        <v>GRAMA ESMERALDA PLACAS, TERRA VEG. 2,0CM</v>
      </c>
      <c r="C108" s="73">
        <v>67</v>
      </c>
      <c r="D108" s="22" t="str">
        <f>VLOOKUP(A108,AGOSTO_21!A:H,8,FALSE)</f>
        <v>M2</v>
      </c>
      <c r="E108" s="9">
        <f>VLOOKUP(A108,AGOSTO_21!A:C,3,FALSE)</f>
        <v>14.9</v>
      </c>
      <c r="F108" s="20">
        <f t="shared" si="10"/>
        <v>998.3000000000001</v>
      </c>
      <c r="G108" s="9">
        <f t="shared" si="11"/>
        <v>18.222700000000003</v>
      </c>
      <c r="H108" s="20">
        <f t="shared" si="3"/>
        <v>1220.92</v>
      </c>
    </row>
    <row r="109" spans="1:8" s="19" customFormat="1" ht="12.75" customHeight="1">
      <c r="A109" s="71">
        <v>7210100550</v>
      </c>
      <c r="B109" s="21" t="str">
        <f>VLOOKUP(A109,AGOSTO_21!A:B,2,FALSE)</f>
        <v>SARJETA EM CONCRETO</v>
      </c>
      <c r="C109" s="73">
        <v>4</v>
      </c>
      <c r="D109" s="22" t="str">
        <f>VLOOKUP(A109,AGOSTO_21!A:H,8,FALSE)</f>
        <v>M</v>
      </c>
      <c r="E109" s="9">
        <f>VLOOKUP(A109,AGOSTO_21!A:C,3,FALSE)</f>
        <v>37.31</v>
      </c>
      <c r="F109" s="20">
        <f t="shared" si="10"/>
        <v>149.24</v>
      </c>
      <c r="G109" s="9">
        <f t="shared" si="11"/>
        <v>45.63013000000001</v>
      </c>
      <c r="H109" s="20">
        <f t="shared" si="3"/>
        <v>182.52</v>
      </c>
    </row>
    <row r="110" spans="1:8" s="19" customFormat="1" ht="12.75" customHeight="1">
      <c r="A110" s="74" t="s">
        <v>157</v>
      </c>
      <c r="B110" s="21"/>
      <c r="C110" s="75"/>
      <c r="D110" s="22"/>
      <c r="E110" s="9"/>
      <c r="F110" s="20"/>
      <c r="G110" s="9"/>
      <c r="H110" s="24">
        <f>SUBTOTAL(9,H111:H147)</f>
        <v>74016.04999999999</v>
      </c>
    </row>
    <row r="111" spans="1:9" s="19" customFormat="1" ht="12.75" customHeight="1">
      <c r="A111" s="71">
        <v>7229000088</v>
      </c>
      <c r="B111" s="21" t="str">
        <f>VLOOKUP(A111,AGOSTO_21!A:B,2,FALSE)</f>
        <v>CJ MB SUB Q=2,96L/S, HM=9,88MCA,P=1,82CV</v>
      </c>
      <c r="C111" s="73">
        <v>2</v>
      </c>
      <c r="D111" s="22" t="str">
        <f>VLOOKUP(A111,AGOSTO_21!A:H,8,FALSE)</f>
        <v>CJ</v>
      </c>
      <c r="E111" s="9">
        <f>VLOOKUP(A111,AGOSTO_21!A:C,3,FALSE)</f>
        <v>9221.7</v>
      </c>
      <c r="F111" s="20">
        <f aca="true" t="shared" si="12" ref="F111:F147">C111*E111</f>
        <v>18443.4</v>
      </c>
      <c r="G111" s="9">
        <f aca="true" t="shared" si="13" ref="G111:G147">E111*1.1557</f>
        <v>10657.51869</v>
      </c>
      <c r="H111" s="20">
        <f t="shared" si="3"/>
        <v>21315.03</v>
      </c>
      <c r="I111" s="10" t="s">
        <v>228</v>
      </c>
    </row>
    <row r="112" spans="1:8" s="19" customFormat="1" ht="12.75" customHeight="1">
      <c r="A112" s="71">
        <v>7223002450</v>
      </c>
      <c r="B112" s="21" t="str">
        <f>VLOOKUP(A112,AGOSTO_21!A:B,2,FALSE)</f>
        <v>EXTREM FOFO PF AV PN-10/16 ESG DN 150MM</v>
      </c>
      <c r="C112" s="73">
        <v>1</v>
      </c>
      <c r="D112" s="22" t="str">
        <f>VLOOKUP(A112,AGOSTO_21!A:H,8,FALSE)</f>
        <v>UN</v>
      </c>
      <c r="E112" s="9">
        <f>VLOOKUP(A112,AGOSTO_21!A:C,3,FALSE)</f>
        <v>1379.2</v>
      </c>
      <c r="F112" s="20">
        <f t="shared" si="12"/>
        <v>1379.2</v>
      </c>
      <c r="G112" s="9">
        <f t="shared" si="13"/>
        <v>1593.94144</v>
      </c>
      <c r="H112" s="20">
        <f t="shared" si="3"/>
        <v>1593.94</v>
      </c>
    </row>
    <row r="113" spans="1:8" s="19" customFormat="1" ht="12.75" customHeight="1">
      <c r="A113" s="71">
        <v>7222000400</v>
      </c>
      <c r="B113" s="21" t="str">
        <f>VLOOKUP(A113,AGOSTO_21!A:B,2,FALSE)</f>
        <v>ADUFA PAREDE FOFO P/FLANGE PN10 DN 150MM</v>
      </c>
      <c r="C113" s="73">
        <v>2</v>
      </c>
      <c r="D113" s="22" t="str">
        <f>VLOOKUP(A113,AGOSTO_21!A:H,8,FALSE)</f>
        <v>UN</v>
      </c>
      <c r="E113" s="9">
        <f>VLOOKUP(A113,AGOSTO_21!A:C,3,FALSE)</f>
        <v>1366.51</v>
      </c>
      <c r="F113" s="20">
        <f t="shared" si="12"/>
        <v>2733.02</v>
      </c>
      <c r="G113" s="9">
        <f t="shared" si="13"/>
        <v>1579.2756069999998</v>
      </c>
      <c r="H113" s="20">
        <f t="shared" si="3"/>
        <v>3158.55</v>
      </c>
    </row>
    <row r="114" spans="1:8" s="19" customFormat="1" ht="12.75" customHeight="1">
      <c r="A114" s="71">
        <v>7222000480</v>
      </c>
      <c r="B114" s="21" t="str">
        <f>VLOOKUP(A114,AGOSTO_21!A:B,2,FALSE)</f>
        <v>HASTE FOFO ROSC/BOCA 1 1/8" 2,01 A 3,00M</v>
      </c>
      <c r="C114" s="73">
        <v>4</v>
      </c>
      <c r="D114" s="22" t="str">
        <f>VLOOKUP(A114,AGOSTO_21!A:H,8,FALSE)</f>
        <v>UN</v>
      </c>
      <c r="E114" s="9">
        <f>VLOOKUP(A114,AGOSTO_21!A:C,3,FALSE)</f>
        <v>434.88</v>
      </c>
      <c r="F114" s="20">
        <f t="shared" si="12"/>
        <v>1739.52</v>
      </c>
      <c r="G114" s="9">
        <f t="shared" si="13"/>
        <v>502.59081599999996</v>
      </c>
      <c r="H114" s="20">
        <f t="shared" si="3"/>
        <v>2010.36</v>
      </c>
    </row>
    <row r="115" spans="1:8" s="19" customFormat="1" ht="12.75" customHeight="1">
      <c r="A115" s="71">
        <v>7222000730</v>
      </c>
      <c r="B115" s="21" t="str">
        <f>VLOOKUP(A115,AGOSTO_21!A:B,2,FALSE)</f>
        <v>MANCAL HASTE PROLONG FOFO 1 1/8"</v>
      </c>
      <c r="C115" s="73">
        <v>2</v>
      </c>
      <c r="D115" s="22" t="str">
        <f>VLOOKUP(A115,AGOSTO_21!A:H,8,FALSE)</f>
        <v>UN</v>
      </c>
      <c r="E115" s="9">
        <f>VLOOKUP(A115,AGOSTO_21!A:C,3,FALSE)</f>
        <v>295.72</v>
      </c>
      <c r="F115" s="20">
        <f t="shared" si="12"/>
        <v>591.44</v>
      </c>
      <c r="G115" s="9">
        <f t="shared" si="13"/>
        <v>341.76360400000004</v>
      </c>
      <c r="H115" s="20">
        <f aca="true" t="shared" si="14" ref="H115:H147">TRUNC(C115*G115,2)</f>
        <v>683.52</v>
      </c>
    </row>
    <row r="116" spans="1:8" s="19" customFormat="1" ht="12.75" customHeight="1">
      <c r="A116" s="71">
        <v>7222000590</v>
      </c>
      <c r="B116" s="21" t="str">
        <f>VLOOKUP(A116,AGOSTO_21!A:B,2,FALSE)</f>
        <v>PEDESTAL DE MANOBRA SIMPLES MOD. 01</v>
      </c>
      <c r="C116" s="73">
        <v>2</v>
      </c>
      <c r="D116" s="22" t="str">
        <f>VLOOKUP(A116,AGOSTO_21!A:H,8,FALSE)</f>
        <v>UN</v>
      </c>
      <c r="E116" s="9">
        <f>VLOOKUP(A116,AGOSTO_21!A:C,3,FALSE)</f>
        <v>1983.03</v>
      </c>
      <c r="F116" s="20">
        <f t="shared" si="12"/>
        <v>3966.06</v>
      </c>
      <c r="G116" s="9">
        <f t="shared" si="13"/>
        <v>2291.787771</v>
      </c>
      <c r="H116" s="20">
        <f t="shared" si="14"/>
        <v>4583.57</v>
      </c>
    </row>
    <row r="117" spans="1:8" s="19" customFormat="1" ht="12.75" customHeight="1">
      <c r="A117" s="71">
        <v>7220500320</v>
      </c>
      <c r="B117" s="21" t="str">
        <f>VLOOKUP(A117,AGOSTO_21!A:B,2,FALSE)</f>
        <v>TOCO FOFO K9 PP ESG DN 300 0,51A1,50M</v>
      </c>
      <c r="C117" s="73">
        <v>1</v>
      </c>
      <c r="D117" s="22" t="str">
        <f>VLOOKUP(A117,AGOSTO_21!A:H,8,FALSE)</f>
        <v>UN</v>
      </c>
      <c r="E117" s="9">
        <f>VLOOKUP(A117,AGOSTO_21!A:C,3,FALSE)</f>
        <v>1890.23</v>
      </c>
      <c r="F117" s="20">
        <f t="shared" si="12"/>
        <v>1890.23</v>
      </c>
      <c r="G117" s="9">
        <f t="shared" si="13"/>
        <v>2184.538811</v>
      </c>
      <c r="H117" s="20">
        <f t="shared" si="14"/>
        <v>2184.53</v>
      </c>
    </row>
    <row r="118" spans="1:8" s="19" customFormat="1" ht="12.75" customHeight="1">
      <c r="A118" s="71">
        <v>7221100690</v>
      </c>
      <c r="B118" s="21" t="str">
        <f>VLOOKUP(A118,AGOSTO_21!A:B,2,FALSE)</f>
        <v>CURVA 45 FOFO JGS ESGOTO DN 150MM</v>
      </c>
      <c r="C118" s="73">
        <v>2</v>
      </c>
      <c r="D118" s="22" t="str">
        <f>VLOOKUP(A118,AGOSTO_21!A:H,8,FALSE)</f>
        <v>UN</v>
      </c>
      <c r="E118" s="9">
        <f>VLOOKUP(A118,AGOSTO_21!A:C,3,FALSE)</f>
        <v>521.73</v>
      </c>
      <c r="F118" s="20">
        <f t="shared" si="12"/>
        <v>1043.46</v>
      </c>
      <c r="G118" s="9">
        <f t="shared" si="13"/>
        <v>602.963361</v>
      </c>
      <c r="H118" s="20">
        <f t="shared" si="14"/>
        <v>1205.92</v>
      </c>
    </row>
    <row r="119" spans="1:8" s="19" customFormat="1" ht="12.75" customHeight="1">
      <c r="A119" s="71">
        <v>7220500160</v>
      </c>
      <c r="B119" s="21" t="str">
        <f>VLOOKUP(A119,AGOSTO_21!A:B,2,FALSE)</f>
        <v>TOCO FOFO K9 PP ESG DN 150 2,51A3,50M</v>
      </c>
      <c r="C119" s="73">
        <v>1</v>
      </c>
      <c r="D119" s="22" t="str">
        <f>VLOOKUP(A119,AGOSTO_21!A:H,8,FALSE)</f>
        <v>UN</v>
      </c>
      <c r="E119" s="9">
        <f>VLOOKUP(A119,AGOSTO_21!A:C,3,FALSE)</f>
        <v>2006.75</v>
      </c>
      <c r="F119" s="20">
        <f t="shared" si="12"/>
        <v>2006.75</v>
      </c>
      <c r="G119" s="9">
        <f t="shared" si="13"/>
        <v>2319.2009749999997</v>
      </c>
      <c r="H119" s="20">
        <f t="shared" si="14"/>
        <v>2319.2</v>
      </c>
    </row>
    <row r="120" spans="1:8" s="46" customFormat="1" ht="12.75">
      <c r="A120" s="71">
        <v>7220500130</v>
      </c>
      <c r="B120" s="21" t="str">
        <f>VLOOKUP(A120,AGOSTO_21!A:B,2,FALSE)</f>
        <v>TOCO FOFO K9 PP ESG DN 150 ATE 0,50M</v>
      </c>
      <c r="C120" s="73">
        <v>8</v>
      </c>
      <c r="D120" s="22" t="str">
        <f>VLOOKUP(A120,AGOSTO_21!A:H,8,FALSE)</f>
        <v>UN</v>
      </c>
      <c r="E120" s="9">
        <f>VLOOKUP(A120,AGOSTO_21!A:C,3,FALSE)</f>
        <v>286.68</v>
      </c>
      <c r="F120" s="20">
        <f t="shared" si="12"/>
        <v>2293.44</v>
      </c>
      <c r="G120" s="9">
        <f t="shared" si="13"/>
        <v>331.316076</v>
      </c>
      <c r="H120" s="20">
        <f t="shared" si="14"/>
        <v>2650.52</v>
      </c>
    </row>
    <row r="121" spans="1:8" s="46" customFormat="1" ht="12.75">
      <c r="A121" s="71">
        <v>7220400060</v>
      </c>
      <c r="B121" s="21" t="str">
        <f>VLOOKUP(A121,AGOSTO_21!A:B,2,FALSE)</f>
        <v>TOCO FOFO K9 FF10 ESG DN 80 4,51A5,80M</v>
      </c>
      <c r="C121" s="73">
        <v>2</v>
      </c>
      <c r="D121" s="22" t="str">
        <f>VLOOKUP(A121,AGOSTO_21!A:H,8,FALSE)</f>
        <v>UN</v>
      </c>
      <c r="E121" s="9">
        <f>VLOOKUP(A121,AGOSTO_21!A:C,3,FALSE)</f>
        <v>1958.47</v>
      </c>
      <c r="F121" s="20">
        <f t="shared" si="12"/>
        <v>3916.94</v>
      </c>
      <c r="G121" s="9">
        <f t="shared" si="13"/>
        <v>2263.4037789999998</v>
      </c>
      <c r="H121" s="20">
        <f t="shared" si="14"/>
        <v>4526.8</v>
      </c>
    </row>
    <row r="122" spans="1:8" s="26" customFormat="1" ht="12.75">
      <c r="A122" s="71">
        <v>7223000860</v>
      </c>
      <c r="B122" s="21" t="str">
        <f>VLOOKUP(A122,AGOSTO_21!A:B,2,FALSE)</f>
        <v>CURVA 90 FOFO FF PN-10 ESG DN 80MM</v>
      </c>
      <c r="C122" s="73">
        <v>2</v>
      </c>
      <c r="D122" s="22" t="str">
        <f>VLOOKUP(A122,AGOSTO_21!A:H,8,FALSE)</f>
        <v>UN</v>
      </c>
      <c r="E122" s="9">
        <f>VLOOKUP(A122,AGOSTO_21!A:C,3,FALSE)</f>
        <v>418.07</v>
      </c>
      <c r="F122" s="20">
        <f t="shared" si="12"/>
        <v>836.14</v>
      </c>
      <c r="G122" s="9">
        <f t="shared" si="13"/>
        <v>483.16349899999994</v>
      </c>
      <c r="H122" s="20">
        <f t="shared" si="14"/>
        <v>966.32</v>
      </c>
    </row>
    <row r="123" spans="1:8" s="26" customFormat="1" ht="12.75">
      <c r="A123" s="71">
        <v>7222520010</v>
      </c>
      <c r="B123" s="21" t="str">
        <f>VLOOKUP(A123,AGOSTO_21!A:B,2,FALSE)</f>
        <v>VALV RET FOFO SIMP PORT FF10/16 DN 80MM</v>
      </c>
      <c r="C123" s="73">
        <v>2</v>
      </c>
      <c r="D123" s="22" t="str">
        <f>VLOOKUP(A123,AGOSTO_21!A:H,8,FALSE)</f>
        <v>UN</v>
      </c>
      <c r="E123" s="9">
        <f>VLOOKUP(A123,AGOSTO_21!A:C,3,FALSE)</f>
        <v>1037.79</v>
      </c>
      <c r="F123" s="20">
        <f t="shared" si="12"/>
        <v>2075.58</v>
      </c>
      <c r="G123" s="9">
        <f t="shared" si="13"/>
        <v>1199.373903</v>
      </c>
      <c r="H123" s="20">
        <f t="shared" si="14"/>
        <v>2398.74</v>
      </c>
    </row>
    <row r="124" spans="1:8" s="26" customFormat="1" ht="12.75">
      <c r="A124" s="71">
        <v>7222500020</v>
      </c>
      <c r="B124" s="21" t="str">
        <f>VLOOKUP(A124,AGOSTO_21!A:B,2,FALSE)</f>
        <v>VALV GAV CT FOFO EMB FF10/16 CAB DN 80</v>
      </c>
      <c r="C124" s="73">
        <v>3</v>
      </c>
      <c r="D124" s="22" t="str">
        <f>VLOOKUP(A124,AGOSTO_21!A:H,8,FALSE)</f>
        <v>UN</v>
      </c>
      <c r="E124" s="9">
        <f>VLOOKUP(A124,AGOSTO_21!A:C,3,FALSE)</f>
        <v>758</v>
      </c>
      <c r="F124" s="20">
        <f t="shared" si="12"/>
        <v>2274</v>
      </c>
      <c r="G124" s="9">
        <f t="shared" si="13"/>
        <v>876.0206</v>
      </c>
      <c r="H124" s="20">
        <f t="shared" si="14"/>
        <v>2628.06</v>
      </c>
    </row>
    <row r="125" spans="1:8" s="26" customFormat="1" ht="12.75">
      <c r="A125" s="71">
        <v>7223000570</v>
      </c>
      <c r="B125" s="21" t="str">
        <f>VLOOKUP(A125,AGOSTO_21!A:B,2,FALSE)</f>
        <v>CURVA 45 FOFO FF PN-10/16 ESG DN 80MM</v>
      </c>
      <c r="C125" s="73">
        <v>4</v>
      </c>
      <c r="D125" s="22" t="str">
        <f>VLOOKUP(A125,AGOSTO_21!A:H,8,FALSE)</f>
        <v>UN</v>
      </c>
      <c r="E125" s="9">
        <f>VLOOKUP(A125,AGOSTO_21!A:C,3,FALSE)</f>
        <v>409.45</v>
      </c>
      <c r="F125" s="20">
        <f t="shared" si="12"/>
        <v>1637.8</v>
      </c>
      <c r="G125" s="9">
        <f t="shared" si="13"/>
        <v>473.20136499999995</v>
      </c>
      <c r="H125" s="20">
        <f t="shared" si="14"/>
        <v>1892.8</v>
      </c>
    </row>
    <row r="126" spans="1:8" s="26" customFormat="1" ht="12.75">
      <c r="A126" s="71">
        <v>7223006340</v>
      </c>
      <c r="B126" s="21" t="str">
        <f>VLOOKUP(A126,AGOSTO_21!A:B,2,FALSE)</f>
        <v>JUNCAO FOFO FFF PN-10/16ESG DN80X80MM</v>
      </c>
      <c r="C126" s="73">
        <v>2</v>
      </c>
      <c r="D126" s="22" t="str">
        <f>VLOOKUP(A126,AGOSTO_21!A:H,8,FALSE)</f>
        <v>UN</v>
      </c>
      <c r="E126" s="9">
        <f>VLOOKUP(A126,AGOSTO_21!A:C,3,FALSE)</f>
        <v>732.7</v>
      </c>
      <c r="F126" s="20">
        <f t="shared" si="12"/>
        <v>1465.4</v>
      </c>
      <c r="G126" s="9">
        <f t="shared" si="13"/>
        <v>846.78139</v>
      </c>
      <c r="H126" s="20">
        <f t="shared" si="14"/>
        <v>1693.56</v>
      </c>
    </row>
    <row r="127" spans="1:8" s="26" customFormat="1" ht="12.75">
      <c r="A127" s="71">
        <v>7220400010</v>
      </c>
      <c r="B127" s="21" t="str">
        <f>VLOOKUP(A127,AGOSTO_21!A:B,2,FALSE)</f>
        <v>TOCO FOFO K9 FF10 ESG DN 80 ATE 0,50M</v>
      </c>
      <c r="C127" s="73">
        <v>2</v>
      </c>
      <c r="D127" s="22" t="str">
        <f>VLOOKUP(A127,AGOSTO_21!A:H,8,FALSE)</f>
        <v>UN</v>
      </c>
      <c r="E127" s="9">
        <f>VLOOKUP(A127,AGOSTO_21!A:C,3,FALSE)</f>
        <v>329.55</v>
      </c>
      <c r="F127" s="20">
        <f t="shared" si="12"/>
        <v>659.1</v>
      </c>
      <c r="G127" s="9">
        <f t="shared" si="13"/>
        <v>380.860935</v>
      </c>
      <c r="H127" s="20">
        <f t="shared" si="14"/>
        <v>761.72</v>
      </c>
    </row>
    <row r="128" spans="1:8" s="26" customFormat="1" ht="12.75">
      <c r="A128" s="71">
        <v>7223002990</v>
      </c>
      <c r="B128" s="21" t="str">
        <f>VLOOKUP(A128,AGOSTO_21!A:B,2,FALSE)</f>
        <v>FLANGE CEGO FOFO PN-10/16 ESG DN 80MM</v>
      </c>
      <c r="C128" s="73">
        <v>1</v>
      </c>
      <c r="D128" s="22" t="str">
        <f>VLOOKUP(A128,AGOSTO_21!A:H,8,FALSE)</f>
        <v>UN</v>
      </c>
      <c r="E128" s="9">
        <f>VLOOKUP(A128,AGOSTO_21!A:C,3,FALSE)</f>
        <v>155.16</v>
      </c>
      <c r="F128" s="20">
        <f t="shared" si="12"/>
        <v>155.16</v>
      </c>
      <c r="G128" s="9">
        <f t="shared" si="13"/>
        <v>179.318412</v>
      </c>
      <c r="H128" s="20">
        <f t="shared" si="14"/>
        <v>179.31</v>
      </c>
    </row>
    <row r="129" spans="1:8" s="26" customFormat="1" ht="12.75">
      <c r="A129" s="71">
        <v>7223005130</v>
      </c>
      <c r="B129" s="21" t="str">
        <f>VLOOKUP(A129,AGOSTO_21!A:B,2,FALSE)</f>
        <v>TE FOFO FFF PN-10/16 ESG DN 80X50MM</v>
      </c>
      <c r="C129" s="73">
        <v>1</v>
      </c>
      <c r="D129" s="22" t="str">
        <f>VLOOKUP(A129,AGOSTO_21!A:H,8,FALSE)</f>
        <v>UN</v>
      </c>
      <c r="E129" s="9">
        <f>VLOOKUP(A129,AGOSTO_21!A:C,3,FALSE)</f>
        <v>637.88</v>
      </c>
      <c r="F129" s="20">
        <f t="shared" si="12"/>
        <v>637.88</v>
      </c>
      <c r="G129" s="9">
        <f t="shared" si="13"/>
        <v>737.197916</v>
      </c>
      <c r="H129" s="20">
        <f t="shared" si="14"/>
        <v>737.19</v>
      </c>
    </row>
    <row r="130" spans="1:8" s="26" customFormat="1" ht="12.75">
      <c r="A130" s="71">
        <v>7222500010</v>
      </c>
      <c r="B130" s="21" t="str">
        <f>VLOOKUP(A130,AGOSTO_21!A:B,2,FALSE)</f>
        <v>VALV GAV CT FOFO EMB FF10/16 CAB DN 50</v>
      </c>
      <c r="C130" s="73">
        <v>1</v>
      </c>
      <c r="D130" s="22" t="str">
        <f>VLOOKUP(A130,AGOSTO_21!A:H,8,FALSE)</f>
        <v>UN</v>
      </c>
      <c r="E130" s="9">
        <f>VLOOKUP(A130,AGOSTO_21!A:C,3,FALSE)</f>
        <v>611.11</v>
      </c>
      <c r="F130" s="20">
        <f t="shared" si="12"/>
        <v>611.11</v>
      </c>
      <c r="G130" s="9">
        <f t="shared" si="13"/>
        <v>706.259827</v>
      </c>
      <c r="H130" s="20">
        <f t="shared" si="14"/>
        <v>706.25</v>
      </c>
    </row>
    <row r="131" spans="1:9" s="26" customFormat="1" ht="12.75">
      <c r="A131" s="71">
        <v>7222900010</v>
      </c>
      <c r="B131" s="21" t="str">
        <f>VLOOKUP(A131,AGOSTO_21!A:B,2,FALSE)</f>
        <v>VALV VENT TRIP FOFO ESG ISO PN-10 DN 50</v>
      </c>
      <c r="C131" s="73">
        <v>1</v>
      </c>
      <c r="D131" s="22" t="str">
        <f>VLOOKUP(A131,AGOSTO_21!A:H,8,FALSE)</f>
        <v>UN</v>
      </c>
      <c r="E131" s="9">
        <f>VLOOKUP(A131,AGOSTO_21!A:C,3,FALSE)</f>
        <v>2251.8</v>
      </c>
      <c r="F131" s="20">
        <f t="shared" si="12"/>
        <v>2251.8</v>
      </c>
      <c r="G131" s="9">
        <f t="shared" si="13"/>
        <v>2602.40526</v>
      </c>
      <c r="H131" s="20">
        <f t="shared" si="14"/>
        <v>2602.4</v>
      </c>
      <c r="I131" s="62"/>
    </row>
    <row r="132" spans="1:9" s="26" customFormat="1" ht="12.75">
      <c r="A132" s="71">
        <v>7220450030</v>
      </c>
      <c r="B132" s="21" t="str">
        <f>VLOOKUP(A132,AGOSTO_21!A:B,2,FALSE)</f>
        <v>TOCO FOFO K9 PF10 ESG DN 80 1,51A2,50M</v>
      </c>
      <c r="C132" s="73">
        <v>1</v>
      </c>
      <c r="D132" s="22" t="str">
        <f>VLOOKUP(A132,AGOSTO_21!A:H,8,FALSE)</f>
        <v>UN</v>
      </c>
      <c r="E132" s="9">
        <f>VLOOKUP(A132,AGOSTO_21!A:C,3,FALSE)</f>
        <v>856.3</v>
      </c>
      <c r="F132" s="20">
        <f t="shared" si="12"/>
        <v>856.3</v>
      </c>
      <c r="G132" s="9">
        <f t="shared" si="13"/>
        <v>989.6259099999999</v>
      </c>
      <c r="H132" s="20">
        <f t="shared" si="14"/>
        <v>989.62</v>
      </c>
      <c r="I132" s="62"/>
    </row>
    <row r="133" spans="1:9" s="26" customFormat="1" ht="12.75">
      <c r="A133" s="71">
        <v>7221100670</v>
      </c>
      <c r="B133" s="21" t="str">
        <f>VLOOKUP(A133,AGOSTO_21!A:B,2,FALSE)</f>
        <v>CURVA 45 FOFO JGS ESGOTO DN 80MM</v>
      </c>
      <c r="C133" s="73">
        <v>1</v>
      </c>
      <c r="D133" s="22" t="str">
        <f>VLOOKUP(A133,AGOSTO_21!A:H,8,FALSE)</f>
        <v>UN</v>
      </c>
      <c r="E133" s="9">
        <f>VLOOKUP(A133,AGOSTO_21!A:C,3,FALSE)</f>
        <v>253.89</v>
      </c>
      <c r="F133" s="20">
        <f t="shared" si="12"/>
        <v>253.89</v>
      </c>
      <c r="G133" s="9">
        <f t="shared" si="13"/>
        <v>293.42067299999997</v>
      </c>
      <c r="H133" s="20">
        <f t="shared" si="14"/>
        <v>293.42</v>
      </c>
      <c r="I133" s="62"/>
    </row>
    <row r="134" spans="1:9" s="26" customFormat="1" ht="12.75">
      <c r="A134" s="71">
        <v>7220450020</v>
      </c>
      <c r="B134" s="21" t="str">
        <f>VLOOKUP(A134,AGOSTO_21!A:B,2,FALSE)</f>
        <v>TOCO FOFO K9 PF10 ESG DN 80 0,51A1,50M</v>
      </c>
      <c r="C134" s="73">
        <v>2</v>
      </c>
      <c r="D134" s="22" t="str">
        <f>VLOOKUP(A134,AGOSTO_21!A:H,8,FALSE)</f>
        <v>UN</v>
      </c>
      <c r="E134" s="9">
        <f>VLOOKUP(A134,AGOSTO_21!A:C,3,FALSE)</f>
        <v>548.95</v>
      </c>
      <c r="F134" s="20">
        <f t="shared" si="12"/>
        <v>1097.9</v>
      </c>
      <c r="G134" s="9">
        <f t="shared" si="13"/>
        <v>634.421515</v>
      </c>
      <c r="H134" s="20">
        <f t="shared" si="14"/>
        <v>1268.84</v>
      </c>
      <c r="I134" s="63"/>
    </row>
    <row r="135" spans="1:9" s="26" customFormat="1" ht="12.75">
      <c r="A135" s="71">
        <v>7223005140</v>
      </c>
      <c r="B135" s="21" t="str">
        <f>VLOOKUP(A135,AGOSTO_21!A:B,2,FALSE)</f>
        <v>TE FOFO FFF PN-10/16 ESG DN 80X80MM</v>
      </c>
      <c r="C135" s="73">
        <v>1</v>
      </c>
      <c r="D135" s="22" t="str">
        <f>VLOOKUP(A135,AGOSTO_21!A:H,8,FALSE)</f>
        <v>UN</v>
      </c>
      <c r="E135" s="9">
        <f>VLOOKUP(A135,AGOSTO_21!A:C,3,FALSE)</f>
        <v>689.6</v>
      </c>
      <c r="F135" s="20">
        <f t="shared" si="12"/>
        <v>689.6</v>
      </c>
      <c r="G135" s="9">
        <f t="shared" si="13"/>
        <v>796.97072</v>
      </c>
      <c r="H135" s="20">
        <f t="shared" si="14"/>
        <v>796.97</v>
      </c>
      <c r="I135" s="63"/>
    </row>
    <row r="136" spans="1:9" s="26" customFormat="1" ht="12.75">
      <c r="A136" s="71">
        <v>7223002140</v>
      </c>
      <c r="B136" s="21" t="str">
        <f>VLOOKUP(A136,AGOSTO_21!A:B,2,FALSE)</f>
        <v>EXTREMIDADE FOFO PF PN-10/16 ESG DN 80</v>
      </c>
      <c r="C136" s="73">
        <v>1</v>
      </c>
      <c r="D136" s="22" t="str">
        <f>VLOOKUP(A136,AGOSTO_21!A:H,8,FALSE)</f>
        <v>UN</v>
      </c>
      <c r="E136" s="9">
        <f>VLOOKUP(A136,AGOSTO_21!A:C,3,FALSE)</f>
        <v>366.35</v>
      </c>
      <c r="F136" s="20">
        <f t="shared" si="12"/>
        <v>366.35</v>
      </c>
      <c r="G136" s="9">
        <f t="shared" si="13"/>
        <v>423.390695</v>
      </c>
      <c r="H136" s="20">
        <f t="shared" si="14"/>
        <v>423.39</v>
      </c>
      <c r="I136" s="64"/>
    </row>
    <row r="137" spans="1:9" s="26" customFormat="1" ht="12.75">
      <c r="A137" s="71">
        <v>7220150150</v>
      </c>
      <c r="B137" s="21" t="str">
        <f>VLOOKUP(A137,AGOSTO_21!A:B,2,FALSE)</f>
        <v>TUBO FOFO K9 ESG PB JE NBR15420 DN 80MM</v>
      </c>
      <c r="C137" s="73">
        <v>6</v>
      </c>
      <c r="D137" s="22" t="str">
        <f>VLOOKUP(A137,AGOSTO_21!A:H,8,FALSE)</f>
        <v>M</v>
      </c>
      <c r="E137" s="9">
        <f>VLOOKUP(A137,AGOSTO_21!A:C,3,FALSE)</f>
        <v>310.29</v>
      </c>
      <c r="F137" s="20">
        <f t="shared" si="12"/>
        <v>1861.7400000000002</v>
      </c>
      <c r="G137" s="9">
        <f t="shared" si="13"/>
        <v>358.602153</v>
      </c>
      <c r="H137" s="20">
        <f t="shared" si="14"/>
        <v>2151.61</v>
      </c>
      <c r="I137" s="64"/>
    </row>
    <row r="138" spans="1:9" s="26" customFormat="1" ht="12.75">
      <c r="A138" s="71">
        <v>7221100830</v>
      </c>
      <c r="B138" s="21" t="str">
        <f>VLOOKUP(A138,AGOSTO_21!A:B,2,FALSE)</f>
        <v>CURVA 90 FOFO JGS ESGOTO DN 80MM</v>
      </c>
      <c r="C138" s="73">
        <v>1</v>
      </c>
      <c r="D138" s="22" t="str">
        <f>VLOOKUP(A138,AGOSTO_21!A:H,8,FALSE)</f>
        <v>UN</v>
      </c>
      <c r="E138" s="9">
        <f>VLOOKUP(A138,AGOSTO_21!A:C,3,FALSE)</f>
        <v>279</v>
      </c>
      <c r="F138" s="20">
        <f t="shared" si="12"/>
        <v>279</v>
      </c>
      <c r="G138" s="9">
        <f t="shared" si="13"/>
        <v>322.4403</v>
      </c>
      <c r="H138" s="20">
        <f t="shared" si="14"/>
        <v>322.44</v>
      </c>
      <c r="I138" s="63"/>
    </row>
    <row r="139" spans="1:9" s="26" customFormat="1" ht="12.75">
      <c r="A139" s="71">
        <v>7220500030</v>
      </c>
      <c r="B139" s="21" t="str">
        <f>VLOOKUP(A139,AGOSTO_21!A:B,2,FALSE)</f>
        <v>TOCO FOFO K9 PP ESG DN 80 1,51A2,50M</v>
      </c>
      <c r="C139" s="73">
        <v>1</v>
      </c>
      <c r="D139" s="22" t="str">
        <f>VLOOKUP(A139,AGOSTO_21!A:H,8,FALSE)</f>
        <v>UN</v>
      </c>
      <c r="E139" s="9">
        <f>VLOOKUP(A139,AGOSTO_21!A:C,3,FALSE)</f>
        <v>768.36</v>
      </c>
      <c r="F139" s="20">
        <f t="shared" si="12"/>
        <v>768.36</v>
      </c>
      <c r="G139" s="9">
        <f t="shared" si="13"/>
        <v>887.993652</v>
      </c>
      <c r="H139" s="20">
        <f t="shared" si="14"/>
        <v>887.99</v>
      </c>
      <c r="I139" s="63"/>
    </row>
    <row r="140" spans="1:8" s="26" customFormat="1" ht="12.75">
      <c r="A140" s="71">
        <v>7220450210</v>
      </c>
      <c r="B140" s="21" t="str">
        <f>VLOOKUP(A140,AGOSTO_21!A:B,2,FALSE)</f>
        <v>TOCO FOFO K9 PF10 ESG DN 200 1,51A2,50M</v>
      </c>
      <c r="C140" s="73">
        <v>1</v>
      </c>
      <c r="D140" s="22" t="str">
        <f>VLOOKUP(A140,AGOSTO_21!A:H,8,FALSE)</f>
        <v>UN</v>
      </c>
      <c r="E140" s="9">
        <f>VLOOKUP(A140,AGOSTO_21!A:C,3,FALSE)</f>
        <v>2141.29</v>
      </c>
      <c r="F140" s="20">
        <f t="shared" si="12"/>
        <v>2141.29</v>
      </c>
      <c r="G140" s="9">
        <f t="shared" si="13"/>
        <v>2474.6888529999997</v>
      </c>
      <c r="H140" s="20">
        <f t="shared" si="14"/>
        <v>2474.68</v>
      </c>
    </row>
    <row r="141" spans="1:9" s="26" customFormat="1" ht="12.75">
      <c r="A141" s="71">
        <v>7222940040</v>
      </c>
      <c r="B141" s="21" t="str">
        <f>VLOOKUP(A141,AGOSTO_21!A:B,2,FALSE)</f>
        <v>VALV FLAP FOFO COM  FLANGES DN 200MM</v>
      </c>
      <c r="C141" s="73">
        <v>1</v>
      </c>
      <c r="D141" s="22" t="str">
        <f>VLOOKUP(A141,AGOSTO_21!A:H,8,FALSE)</f>
        <v>UN</v>
      </c>
      <c r="E141" s="9">
        <f>VLOOKUP(A141,AGOSTO_21!A:C,3,FALSE)</f>
        <v>2218</v>
      </c>
      <c r="F141" s="20">
        <f t="shared" si="12"/>
        <v>2218</v>
      </c>
      <c r="G141" s="9">
        <f t="shared" si="13"/>
        <v>2563.3426</v>
      </c>
      <c r="H141" s="20">
        <f t="shared" si="14"/>
        <v>2563.34</v>
      </c>
      <c r="I141" s="63"/>
    </row>
    <row r="142" spans="1:9" s="26" customFormat="1" ht="12.75">
      <c r="A142" s="71">
        <v>7222000010</v>
      </c>
      <c r="B142" s="21" t="str">
        <f>VLOOKUP(A142,AGOSTO_21!A:B,2,FALSE)</f>
        <v>ARRUELA VED BOR P/FLANGE PN-10/16 DN 50</v>
      </c>
      <c r="C142" s="73">
        <v>2</v>
      </c>
      <c r="D142" s="22" t="str">
        <f>VLOOKUP(A142,AGOSTO_21!A:H,8,FALSE)</f>
        <v>UN</v>
      </c>
      <c r="E142" s="9">
        <f>VLOOKUP(A142,AGOSTO_21!A:C,3,FALSE)</f>
        <v>4.03</v>
      </c>
      <c r="F142" s="20">
        <f t="shared" si="12"/>
        <v>8.06</v>
      </c>
      <c r="G142" s="9">
        <f t="shared" si="13"/>
        <v>4.657471</v>
      </c>
      <c r="H142" s="20">
        <f t="shared" si="14"/>
        <v>9.31</v>
      </c>
      <c r="I142" s="63"/>
    </row>
    <row r="143" spans="1:9" s="26" customFormat="1" ht="12.75">
      <c r="A143" s="71">
        <v>7222000020</v>
      </c>
      <c r="B143" s="21" t="str">
        <f>VLOOKUP(A143,AGOSTO_21!A:B,2,FALSE)</f>
        <v>ARRUELA VED BOR P/FLANGE PN-10/16 DN 80</v>
      </c>
      <c r="C143" s="73">
        <v>24</v>
      </c>
      <c r="D143" s="22" t="str">
        <f>VLOOKUP(A143,AGOSTO_21!A:H,8,FALSE)</f>
        <v>UN</v>
      </c>
      <c r="E143" s="9">
        <f>VLOOKUP(A143,AGOSTO_21!A:C,3,FALSE)</f>
        <v>5.2</v>
      </c>
      <c r="F143" s="20">
        <f t="shared" si="12"/>
        <v>124.80000000000001</v>
      </c>
      <c r="G143" s="9">
        <f t="shared" si="13"/>
        <v>6.00964</v>
      </c>
      <c r="H143" s="20">
        <f t="shared" si="14"/>
        <v>144.23</v>
      </c>
      <c r="I143" s="63"/>
    </row>
    <row r="144" spans="1:9" s="26" customFormat="1" ht="12.75">
      <c r="A144" s="71">
        <v>7222000040</v>
      </c>
      <c r="B144" s="21" t="str">
        <f>VLOOKUP(A144,AGOSTO_21!A:B,2,FALSE)</f>
        <v>ARRUELA VED BOR P/FLANGE PN10/16 DN 150</v>
      </c>
      <c r="C144" s="73">
        <v>2</v>
      </c>
      <c r="D144" s="22" t="str">
        <f>VLOOKUP(A144,AGOSTO_21!A:H,8,FALSE)</f>
        <v>UN</v>
      </c>
      <c r="E144" s="9">
        <f>VLOOKUP(A144,AGOSTO_21!A:C,3,FALSE)</f>
        <v>9.82</v>
      </c>
      <c r="F144" s="20">
        <f t="shared" si="12"/>
        <v>19.64</v>
      </c>
      <c r="G144" s="9">
        <f t="shared" si="13"/>
        <v>11.348974</v>
      </c>
      <c r="H144" s="20">
        <f t="shared" si="14"/>
        <v>22.69</v>
      </c>
      <c r="I144" s="63"/>
    </row>
    <row r="145" spans="1:9" s="26" customFormat="1" ht="12.75">
      <c r="A145" s="71">
        <v>7222000050</v>
      </c>
      <c r="B145" s="21" t="str">
        <f>VLOOKUP(A145,AGOSTO_21!A:B,2,FALSE)</f>
        <v>ARRUELA VED BOR P/FLANGE PN10 DN 200</v>
      </c>
      <c r="C145" s="73">
        <v>1</v>
      </c>
      <c r="D145" s="22" t="str">
        <f>VLOOKUP(A145,AGOSTO_21!A:H,8,FALSE)</f>
        <v>UN</v>
      </c>
      <c r="E145" s="9">
        <f>VLOOKUP(A145,AGOSTO_21!A:C,3,FALSE)</f>
        <v>12.66</v>
      </c>
      <c r="F145" s="20">
        <f t="shared" si="12"/>
        <v>12.66</v>
      </c>
      <c r="G145" s="9">
        <f t="shared" si="13"/>
        <v>14.631162</v>
      </c>
      <c r="H145" s="20">
        <f t="shared" si="14"/>
        <v>14.63</v>
      </c>
      <c r="I145" s="63"/>
    </row>
    <row r="146" spans="1:9" s="26" customFormat="1" ht="12.75">
      <c r="A146" s="71">
        <v>7222000310</v>
      </c>
      <c r="B146" s="21" t="str">
        <f>VLOOKUP(A146,AGOSTO_21!A:B,2,FALSE)</f>
        <v>PARAFUSO ACO GALV 16 X 80MM C/PORCA</v>
      </c>
      <c r="C146" s="73">
        <v>96</v>
      </c>
      <c r="D146" s="22" t="str">
        <f>VLOOKUP(A146,AGOSTO_21!A:H,8,FALSE)</f>
        <v>UN</v>
      </c>
      <c r="E146" s="9">
        <f>VLOOKUP(A146,AGOSTO_21!A:C,3,FALSE)</f>
        <v>4.41</v>
      </c>
      <c r="F146" s="20">
        <f t="shared" si="12"/>
        <v>423.36</v>
      </c>
      <c r="G146" s="9">
        <f t="shared" si="13"/>
        <v>5.096637</v>
      </c>
      <c r="H146" s="20">
        <f t="shared" si="14"/>
        <v>489.27</v>
      </c>
      <c r="I146" s="65"/>
    </row>
    <row r="147" spans="1:9" s="26" customFormat="1" ht="12.75">
      <c r="A147" s="71">
        <v>7222000320</v>
      </c>
      <c r="B147" s="21" t="str">
        <f>VLOOKUP(A147,AGOSTO_21!A:B,2,FALSE)</f>
        <v>PARAFUSO ACO GALV 20 X 90MM C/PORCA</v>
      </c>
      <c r="C147" s="73">
        <v>28</v>
      </c>
      <c r="D147" s="22" t="str">
        <f>VLOOKUP(A147,AGOSTO_21!A:H,8,FALSE)</f>
        <v>UN</v>
      </c>
      <c r="E147" s="9">
        <f>VLOOKUP(A147,AGOSTO_21!A:C,3,FALSE)</f>
        <v>11.29</v>
      </c>
      <c r="F147" s="20">
        <f t="shared" si="12"/>
        <v>316.12</v>
      </c>
      <c r="G147" s="9">
        <f t="shared" si="13"/>
        <v>13.047852999999998</v>
      </c>
      <c r="H147" s="20">
        <f t="shared" si="14"/>
        <v>365.33</v>
      </c>
      <c r="I147" s="63"/>
    </row>
    <row r="148" spans="1:9" s="106" customFormat="1" ht="12.75">
      <c r="A148" s="103" t="s">
        <v>242</v>
      </c>
      <c r="B148" s="103"/>
      <c r="C148" s="108">
        <f>C158+C160</f>
        <v>465.66</v>
      </c>
      <c r="D148" s="107" t="s">
        <v>1</v>
      </c>
      <c r="E148" s="103"/>
      <c r="F148" s="104"/>
      <c r="G148" s="104"/>
      <c r="H148" s="104">
        <f>SUBTOTAL(9,H149:H162)</f>
        <v>264352.62</v>
      </c>
      <c r="I148" s="109"/>
    </row>
    <row r="149" spans="1:9" s="80" customFormat="1" ht="12.75">
      <c r="A149" s="83" t="s">
        <v>151</v>
      </c>
      <c r="B149" s="21"/>
      <c r="C149" s="84"/>
      <c r="D149" s="76"/>
      <c r="E149" s="77"/>
      <c r="F149" s="78"/>
      <c r="G149" s="77"/>
      <c r="H149" s="24">
        <f>SUBTOTAL(9,H150:H151)</f>
        <v>1246.62</v>
      </c>
      <c r="I149" s="79"/>
    </row>
    <row r="150" spans="1:9" s="80" customFormat="1" ht="12.75">
      <c r="A150" s="95">
        <v>7060100010</v>
      </c>
      <c r="B150" s="21" t="str">
        <f>VLOOKUP(A150,AGOSTO_21!A:B,2,FALSE)</f>
        <v>ESGOT C/ AUX DE CJ MOTO-BOMBA ATE 10M3/H</v>
      </c>
      <c r="C150" s="82">
        <f>ROUNDUP(C148/50*10,0)</f>
        <v>94</v>
      </c>
      <c r="D150" s="22" t="str">
        <f>VLOOKUP(A150,AGOSTO_21!A:H,8,FALSE)</f>
        <v>HRS</v>
      </c>
      <c r="E150" s="9">
        <f>VLOOKUP(A150,AGOSTO_21!A:C,3,FALSE)</f>
        <v>7.14</v>
      </c>
      <c r="F150" s="20">
        <f>C150*E150</f>
        <v>671.16</v>
      </c>
      <c r="G150" s="9">
        <f>TRUNC(E150*1.223,2)</f>
        <v>8.73</v>
      </c>
      <c r="H150" s="20">
        <f>TRUNC(C150*G150,2)</f>
        <v>820.62</v>
      </c>
      <c r="I150" s="79"/>
    </row>
    <row r="151" spans="1:9" s="80" customFormat="1" ht="12.75">
      <c r="A151" s="95">
        <v>7060100040</v>
      </c>
      <c r="B151" s="21" t="str">
        <f>VLOOKUP(A151,AGOSTO_21!A:B,2,FALSE)</f>
        <v>REBAI LENCOL FREATICO C/ PONT FILTRANTES</v>
      </c>
      <c r="C151" s="82">
        <f>ROUNDUP(C148*0.05,0)</f>
        <v>24</v>
      </c>
      <c r="D151" s="22" t="str">
        <f>VLOOKUP(A151,AGOSTO_21!A:H,8,FALSE)</f>
        <v>M</v>
      </c>
      <c r="E151" s="9">
        <f>VLOOKUP(A151,AGOSTO_21!A:C,3,FALSE)</f>
        <v>14.52</v>
      </c>
      <c r="F151" s="20">
        <f>C151*E151</f>
        <v>348.48</v>
      </c>
      <c r="G151" s="9">
        <f>TRUNC(E151*1.223,2)</f>
        <v>17.75</v>
      </c>
      <c r="H151" s="20">
        <f>TRUNC(C151*G151,2)</f>
        <v>426</v>
      </c>
      <c r="I151" s="79"/>
    </row>
    <row r="152" spans="1:9" s="80" customFormat="1" ht="12.75">
      <c r="A152" s="83" t="s">
        <v>149</v>
      </c>
      <c r="B152" s="21"/>
      <c r="C152" s="84"/>
      <c r="D152" s="76"/>
      <c r="E152" s="77"/>
      <c r="F152" s="78"/>
      <c r="G152" s="77"/>
      <c r="H152" s="24">
        <f>SUBTOTAL(9,H153:H154)</f>
        <v>38205.54</v>
      </c>
      <c r="I152" s="79"/>
    </row>
    <row r="153" spans="1:9" s="80" customFormat="1" ht="12.75">
      <c r="A153" s="95">
        <v>7089000232</v>
      </c>
      <c r="B153" s="21" t="str">
        <f>VLOOKUP(A153,AGOSTO_21!A:B,2,FALSE)</f>
        <v>CAIXA VENTOSA DN 80A150 X 50MM SES RNS</v>
      </c>
      <c r="C153" s="82">
        <v>2</v>
      </c>
      <c r="D153" s="22" t="str">
        <f>VLOOKUP(A153,AGOSTO_21!A:H,8,FALSE)</f>
        <v>UN</v>
      </c>
      <c r="E153" s="9">
        <f>VLOOKUP(A153,AGOSTO_21!A:C,3,FALSE)</f>
        <v>6521.77</v>
      </c>
      <c r="F153" s="20">
        <f>C153*E153</f>
        <v>13043.54</v>
      </c>
      <c r="G153" s="9">
        <f>TRUNC(E153*1.223,2)</f>
        <v>7976.12</v>
      </c>
      <c r="H153" s="20">
        <f>TRUNC(C153*G153,2)</f>
        <v>15952.24</v>
      </c>
      <c r="I153" s="79"/>
    </row>
    <row r="154" spans="1:9" s="80" customFormat="1" ht="12.75">
      <c r="A154" s="95">
        <v>7089000233</v>
      </c>
      <c r="B154" s="21" t="str">
        <f>VLOOKUP(A154,AGOSTO_21!A:B,2,FALSE)</f>
        <v>CAIXA DESCARGA DN 80A150 X 50MM SES RNS</v>
      </c>
      <c r="C154" s="82">
        <v>2</v>
      </c>
      <c r="D154" s="22" t="str">
        <f>VLOOKUP(A154,AGOSTO_21!A:H,8,FALSE)</f>
        <v>UN</v>
      </c>
      <c r="E154" s="9">
        <f>VLOOKUP(A154,AGOSTO_21!A:C,3,FALSE)</f>
        <v>9097.84</v>
      </c>
      <c r="F154" s="20">
        <f>C154*E154</f>
        <v>18195.68</v>
      </c>
      <c r="G154" s="9">
        <f>TRUNC(E154*1.223,2)</f>
        <v>11126.65</v>
      </c>
      <c r="H154" s="20">
        <f>TRUNC(C154*G154,2)</f>
        <v>22253.3</v>
      </c>
      <c r="I154" s="79"/>
    </row>
    <row r="155" spans="1:9" s="80" customFormat="1" ht="12.75">
      <c r="A155" s="83" t="s">
        <v>225</v>
      </c>
      <c r="B155" s="21"/>
      <c r="C155" s="84"/>
      <c r="D155" s="76"/>
      <c r="E155" s="77"/>
      <c r="F155" s="78"/>
      <c r="G155" s="77"/>
      <c r="H155" s="24">
        <f>SUBTOTAL(9,H156:H156)</f>
        <v>5173.29</v>
      </c>
      <c r="I155" s="79"/>
    </row>
    <row r="156" spans="1:9" s="80" customFormat="1" ht="12.75">
      <c r="A156" s="95">
        <v>7169001249</v>
      </c>
      <c r="B156" s="21" t="str">
        <f>VLOOKUP(A156,AGOSTO_21!A:B,2,FALSE)</f>
        <v>MONT ASSENT MAT HID REC BC A - RNS</v>
      </c>
      <c r="C156" s="82">
        <v>1</v>
      </c>
      <c r="D156" s="22" t="str">
        <f>VLOOKUP(A156,AGOSTO_21!A:H,8,FALSE)</f>
        <v>UN</v>
      </c>
      <c r="E156" s="9">
        <f>VLOOKUP(A156,AGOSTO_21!A:C,3,FALSE)</f>
        <v>4230</v>
      </c>
      <c r="F156" s="20">
        <f>C156*E156</f>
        <v>4230</v>
      </c>
      <c r="G156" s="9">
        <f>TRUNC(E156*1.223,2)</f>
        <v>5173.29</v>
      </c>
      <c r="H156" s="20">
        <f>TRUNC(C156*G156,2)</f>
        <v>5173.29</v>
      </c>
      <c r="I156" s="79"/>
    </row>
    <row r="157" spans="1:9" s="80" customFormat="1" ht="12.75">
      <c r="A157" s="83" t="s">
        <v>226</v>
      </c>
      <c r="B157" s="21"/>
      <c r="C157" s="84"/>
      <c r="D157" s="76"/>
      <c r="E157" s="77"/>
      <c r="F157" s="78"/>
      <c r="G157" s="77"/>
      <c r="H157" s="24">
        <f>SUBTOTAL(9,H158:H158)</f>
        <v>39344.07</v>
      </c>
      <c r="I157" s="79"/>
    </row>
    <row r="158" spans="1:9" s="80" customFormat="1" ht="12.75">
      <c r="A158" s="95">
        <v>7260250010</v>
      </c>
      <c r="B158" s="21" t="str">
        <f>VLOOKUP(A158,AGOSTO_21!A:B,2,FALSE)</f>
        <v>REDE ESG FOFO 80 ATE 1,25m S/PAV S/F</v>
      </c>
      <c r="C158" s="82">
        <f>465.66-17.09</f>
        <v>448.57000000000005</v>
      </c>
      <c r="D158" s="22" t="str">
        <f>VLOOKUP(A158,AGOSTO_21!A:H,8,FALSE)</f>
        <v>M</v>
      </c>
      <c r="E158" s="9">
        <f>VLOOKUP(A158,AGOSTO_21!A:C,3,FALSE)</f>
        <v>71.72</v>
      </c>
      <c r="F158" s="20">
        <f>C158*E158</f>
        <v>32171.440400000003</v>
      </c>
      <c r="G158" s="9">
        <f>TRUNC(E158*1.223,2)</f>
        <v>87.71</v>
      </c>
      <c r="H158" s="20">
        <f>TRUNC(C158*G158,2)</f>
        <v>39344.07</v>
      </c>
      <c r="I158" s="79"/>
    </row>
    <row r="159" spans="1:9" s="80" customFormat="1" ht="12.75">
      <c r="A159" s="83" t="s">
        <v>57</v>
      </c>
      <c r="B159" s="21"/>
      <c r="C159" s="84"/>
      <c r="D159" s="76"/>
      <c r="E159" s="77"/>
      <c r="F159" s="78"/>
      <c r="G159" s="77"/>
      <c r="H159" s="24">
        <f>SUBTOTAL(9,H160)</f>
        <v>12038.53</v>
      </c>
      <c r="I159" s="79"/>
    </row>
    <row r="160" spans="1:9" s="80" customFormat="1" ht="12.75">
      <c r="A160" s="95">
        <v>7169001239</v>
      </c>
      <c r="B160" s="21" t="str">
        <f>VLOOKUP(A160,AGOSTO_21!A:B,2,FALSE)</f>
        <v>FORN EXEC E ASSENT TRAV BC A CORR SVB</v>
      </c>
      <c r="C160" s="82">
        <v>17.09</v>
      </c>
      <c r="D160" s="22" t="str">
        <f>VLOOKUP(A160,AGOSTO_21!A:H,8,FALSE)</f>
        <v>M</v>
      </c>
      <c r="E160" s="9">
        <f>VLOOKUP(A160,AGOSTO_21!A:C,3,FALSE)</f>
        <v>575.98</v>
      </c>
      <c r="F160" s="20">
        <f>C160*E160</f>
        <v>9843.4982</v>
      </c>
      <c r="G160" s="9">
        <f>TRUNC(E160*1.223,2)</f>
        <v>704.42</v>
      </c>
      <c r="H160" s="20">
        <f>TRUNC(C160*G160,2)</f>
        <v>12038.53</v>
      </c>
      <c r="I160" s="79"/>
    </row>
    <row r="161" spans="1:9" s="80" customFormat="1" ht="12.75">
      <c r="A161" s="83" t="s">
        <v>71</v>
      </c>
      <c r="B161" s="21"/>
      <c r="C161" s="84"/>
      <c r="D161" s="76"/>
      <c r="E161" s="77"/>
      <c r="F161" s="78"/>
      <c r="G161" s="77"/>
      <c r="H161" s="24">
        <f>SUBTOTAL(9,H162)</f>
        <v>168344.57</v>
      </c>
      <c r="I161" s="79"/>
    </row>
    <row r="162" spans="1:9" s="80" customFormat="1" ht="12.75">
      <c r="A162" s="95">
        <v>7169001250</v>
      </c>
      <c r="B162" s="21" t="str">
        <f>VLOOKUP(A162,AGOSTO_21!A:B,2,FALSE)</f>
        <v>FORNECIMENTO MAT HID REC BC A - RNS</v>
      </c>
      <c r="C162" s="82">
        <v>1</v>
      </c>
      <c r="D162" s="22" t="str">
        <f>VLOOKUP(A162,AGOSTO_21!A:H,8,FALSE)</f>
        <v>UN</v>
      </c>
      <c r="E162" s="9">
        <f>VLOOKUP(A162,AGOSTO_21!A:C,3,FALSE)</f>
        <v>145664.6</v>
      </c>
      <c r="F162" s="20">
        <f>C162*E162</f>
        <v>145664.6</v>
      </c>
      <c r="G162" s="9">
        <f>E162*1.1557</f>
        <v>168344.57822</v>
      </c>
      <c r="H162" s="20">
        <f>TRUNC(C162*G162,2)</f>
        <v>168344.57</v>
      </c>
      <c r="I162" s="79"/>
    </row>
    <row r="163" spans="1:8" s="46" customFormat="1" ht="24.75" customHeight="1">
      <c r="A163" s="60" t="s">
        <v>247</v>
      </c>
      <c r="B163" s="60"/>
      <c r="C163" s="60"/>
      <c r="D163" s="60"/>
      <c r="E163" s="60"/>
      <c r="F163" s="45"/>
      <c r="G163" s="45"/>
      <c r="H163" s="45">
        <f>SUBTOTAL(9,H164:H199)</f>
        <v>1138735.8599999999</v>
      </c>
    </row>
    <row r="164" spans="1:9" s="105" customFormat="1" ht="12.75">
      <c r="A164" s="103" t="s">
        <v>229</v>
      </c>
      <c r="B164" s="103"/>
      <c r="C164" s="111">
        <f>SUM(C174:C183)</f>
        <v>1921</v>
      </c>
      <c r="D164" s="103" t="s">
        <v>1</v>
      </c>
      <c r="E164" s="103"/>
      <c r="F164" s="104"/>
      <c r="G164" s="104"/>
      <c r="H164" s="104">
        <f>SUBTOTAL(9,H165:H191)</f>
        <v>781749.44</v>
      </c>
      <c r="I164" s="106"/>
    </row>
    <row r="165" spans="1:9" s="80" customFormat="1" ht="12.75">
      <c r="A165" s="83" t="s">
        <v>151</v>
      </c>
      <c r="B165" s="21"/>
      <c r="C165" s="84"/>
      <c r="D165" s="76"/>
      <c r="E165" s="77"/>
      <c r="F165" s="78"/>
      <c r="G165" s="77"/>
      <c r="H165" s="24">
        <f>SUBTOTAL(9,H166:H167)</f>
        <v>3406.6400000000003</v>
      </c>
      <c r="I165" s="79"/>
    </row>
    <row r="166" spans="1:9" s="80" customFormat="1" ht="12.75">
      <c r="A166" s="95">
        <v>7060100010</v>
      </c>
      <c r="B166" s="21" t="str">
        <f>VLOOKUP(A166,AGOSTO_21!A:B,2,FALSE)</f>
        <v>ESGOT C/ AUX DE CJ MOTO-BOMBA ATE 10M3/H</v>
      </c>
      <c r="C166" s="81">
        <v>193</v>
      </c>
      <c r="D166" s="22" t="str">
        <f>VLOOKUP(A166,AGOSTO_21!A:H,8,FALSE)</f>
        <v>HRS</v>
      </c>
      <c r="E166" s="9">
        <f>VLOOKUP(A166,AGOSTO_21!A:C,3,FALSE)</f>
        <v>7.14</v>
      </c>
      <c r="F166" s="20">
        <f>C166*E166</f>
        <v>1378.02</v>
      </c>
      <c r="G166" s="9">
        <f>TRUNC(E166*1.223,2)</f>
        <v>8.73</v>
      </c>
      <c r="H166" s="20">
        <f>TRUNC(C166*G166,2)</f>
        <v>1684.89</v>
      </c>
      <c r="I166" s="79"/>
    </row>
    <row r="167" spans="1:9" s="80" customFormat="1" ht="12.75">
      <c r="A167" s="95">
        <v>7060100040</v>
      </c>
      <c r="B167" s="21" t="str">
        <f>VLOOKUP(A167,AGOSTO_21!A:B,2,FALSE)</f>
        <v>REBAI LENCOL FREATICO C/ PONT FILTRANTES</v>
      </c>
      <c r="C167" s="81">
        <v>97</v>
      </c>
      <c r="D167" s="22" t="str">
        <f>VLOOKUP(A167,AGOSTO_21!A:H,8,FALSE)</f>
        <v>M</v>
      </c>
      <c r="E167" s="9">
        <f>VLOOKUP(A167,AGOSTO_21!A:C,3,FALSE)</f>
        <v>14.52</v>
      </c>
      <c r="F167" s="20">
        <f>C167*E167</f>
        <v>1408.44</v>
      </c>
      <c r="G167" s="9">
        <f>TRUNC(E167*1.223,2)</f>
        <v>17.75</v>
      </c>
      <c r="H167" s="20">
        <f>TRUNC(C167*G167,2)</f>
        <v>1721.75</v>
      </c>
      <c r="I167" s="79"/>
    </row>
    <row r="168" spans="1:9" s="80" customFormat="1" ht="12.75">
      <c r="A168" s="83" t="s">
        <v>58</v>
      </c>
      <c r="B168" s="21"/>
      <c r="C168" s="84"/>
      <c r="D168" s="76"/>
      <c r="E168" s="77"/>
      <c r="F168" s="78"/>
      <c r="G168" s="77"/>
      <c r="H168" s="24">
        <f>SUBTOTAL(9,H169:H172)</f>
        <v>10503.449999999999</v>
      </c>
      <c r="I168" s="79"/>
    </row>
    <row r="169" spans="1:9" s="80" customFormat="1" ht="12.75">
      <c r="A169" s="95">
        <v>7070100450</v>
      </c>
      <c r="B169" s="21" t="str">
        <f>VLOOKUP(A169,AGOSTO_21!A:B,2,FALSE)</f>
        <v>CRAV ESTACA PERFIL "I" BITOLA W 150X13</v>
      </c>
      <c r="C169" s="82">
        <v>29</v>
      </c>
      <c r="D169" s="22" t="str">
        <f>VLOOKUP(A169,AGOSTO_21!A:H,8,FALSE)</f>
        <v>M</v>
      </c>
      <c r="E169" s="9">
        <f>VLOOKUP(A169,AGOSTO_21!A:C,3,FALSE)</f>
        <v>119.73</v>
      </c>
      <c r="F169" s="20">
        <f>C169*E169</f>
        <v>3472.17</v>
      </c>
      <c r="G169" s="9">
        <f>TRUNC(E169*1.223,2)</f>
        <v>146.42</v>
      </c>
      <c r="H169" s="20">
        <f>TRUNC(C169*G169,2)</f>
        <v>4246.18</v>
      </c>
      <c r="I169" s="79"/>
    </row>
    <row r="170" spans="1:9" s="80" customFormat="1" ht="12.75">
      <c r="A170" s="95">
        <v>7070100580</v>
      </c>
      <c r="B170" s="21" t="str">
        <f>VLOOKUP(A170,AGOSTO_21!A:B,2,FALSE)</f>
        <v>BASE 100X100X40CM REDE DN150 A 250-RIO</v>
      </c>
      <c r="C170" s="82">
        <v>3</v>
      </c>
      <c r="D170" s="22" t="str">
        <f>VLOOKUP(A170,AGOSTO_21!A:H,8,FALSE)</f>
        <v>UN</v>
      </c>
      <c r="E170" s="9">
        <f>VLOOKUP(A170,AGOSTO_21!A:C,3,FALSE)</f>
        <v>1014.51</v>
      </c>
      <c r="F170" s="20">
        <f>C170*E170</f>
        <v>3043.5299999999997</v>
      </c>
      <c r="G170" s="9">
        <f>TRUNC(E170*1.223,2)</f>
        <v>1240.74</v>
      </c>
      <c r="H170" s="20">
        <f>TRUNC(C170*G170,2)</f>
        <v>3722.22</v>
      </c>
      <c r="I170" s="79"/>
    </row>
    <row r="171" spans="1:9" s="80" customFormat="1" ht="12.75">
      <c r="A171" s="95">
        <v>7070100590</v>
      </c>
      <c r="B171" s="21" t="str">
        <f>VLOOKUP(A171,AGOSTO_21!A:B,2,FALSE)</f>
        <v>BASE 140X140X40CM REDE DN300 A 400-RIO</v>
      </c>
      <c r="C171" s="82">
        <v>1</v>
      </c>
      <c r="D171" s="22" t="str">
        <f>VLOOKUP(A171,AGOSTO_21!A:H,8,FALSE)</f>
        <v>UN</v>
      </c>
      <c r="E171" s="9">
        <f>VLOOKUP(A171,AGOSTO_21!A:C,3,FALSE)</f>
        <v>1869.44</v>
      </c>
      <c r="F171" s="20">
        <f>C171*E171</f>
        <v>1869.44</v>
      </c>
      <c r="G171" s="9">
        <f>TRUNC(E171*1.223,2)</f>
        <v>2286.32</v>
      </c>
      <c r="H171" s="20">
        <f>TRUNC(C171*G171,2)</f>
        <v>2286.32</v>
      </c>
      <c r="I171" s="79"/>
    </row>
    <row r="172" spans="1:9" s="80" customFormat="1" ht="12.75">
      <c r="A172" s="95">
        <v>7030100820</v>
      </c>
      <c r="B172" s="21" t="str">
        <f>VLOOKUP(A172,AGOSTO_21!A:B,2,FALSE)</f>
        <v>FURO EM ROCHA DN 32MM/50CM C/ ENCH GROUT</v>
      </c>
      <c r="C172" s="82">
        <v>3</v>
      </c>
      <c r="D172" s="22" t="str">
        <f>VLOOKUP(A172,AGOSTO_21!A:H,8,FALSE)</f>
        <v>UN</v>
      </c>
      <c r="E172" s="9">
        <f>VLOOKUP(A172,AGOSTO_21!A:C,3,FALSE)</f>
        <v>67.8</v>
      </c>
      <c r="F172" s="20">
        <f>C172*E172</f>
        <v>203.39999999999998</v>
      </c>
      <c r="G172" s="9">
        <f>TRUNC(E172*1.223,2)</f>
        <v>82.91</v>
      </c>
      <c r="H172" s="20">
        <f>TRUNC(C172*G172,2)</f>
        <v>248.73</v>
      </c>
      <c r="I172" s="79"/>
    </row>
    <row r="173" spans="1:9" s="80" customFormat="1" ht="12.75">
      <c r="A173" s="83" t="s">
        <v>167</v>
      </c>
      <c r="B173" s="21"/>
      <c r="C173" s="84"/>
      <c r="D173" s="76"/>
      <c r="E173" s="77"/>
      <c r="F173" s="78"/>
      <c r="G173" s="77"/>
      <c r="H173" s="24">
        <f>SUBTOTAL(9,H174:H183)</f>
        <v>582960.0099999999</v>
      </c>
      <c r="I173" s="79"/>
    </row>
    <row r="174" spans="1:9" s="80" customFormat="1" ht="12.75">
      <c r="A174" s="95">
        <v>7260100010</v>
      </c>
      <c r="B174" s="21" t="str">
        <f>VLOOKUP(A174,AGOSTO_21!A:B,2,FALSE)</f>
        <v>REDE ESG PVC NBR7362 150 ATE 1,25m S/PAV</v>
      </c>
      <c r="C174" s="82">
        <v>62</v>
      </c>
      <c r="D174" s="22" t="str">
        <f>VLOOKUP(A174,AGOSTO_21!A:H,8,FALSE)</f>
        <v>M</v>
      </c>
      <c r="E174" s="9">
        <f>VLOOKUP(A174,AGOSTO_21!A:C,3,FALSE)</f>
        <v>157.72</v>
      </c>
      <c r="F174" s="20">
        <f aca="true" t="shared" si="15" ref="F174:F183">C174*E174</f>
        <v>9778.64</v>
      </c>
      <c r="G174" s="9">
        <f aca="true" t="shared" si="16" ref="G174:G183">TRUNC(E174*1.223,2)</f>
        <v>192.89</v>
      </c>
      <c r="H174" s="20">
        <f aca="true" t="shared" si="17" ref="H174:H183">TRUNC(C174*G174,2)</f>
        <v>11959.18</v>
      </c>
      <c r="I174" s="79"/>
    </row>
    <row r="175" spans="1:9" s="80" customFormat="1" ht="12.75">
      <c r="A175" s="95">
        <v>7260100050</v>
      </c>
      <c r="B175" s="21" t="str">
        <f>VLOOKUP(A175,AGOSTO_21!A:B,2,FALSE)</f>
        <v>REDE ESG PVC NBR7362 150 1,26A1,75 S/PAV</v>
      </c>
      <c r="C175" s="82">
        <v>18</v>
      </c>
      <c r="D175" s="22" t="str">
        <f>VLOOKUP(A175,AGOSTO_21!A:H,8,FALSE)</f>
        <v>M</v>
      </c>
      <c r="E175" s="9">
        <f>VLOOKUP(A175,AGOSTO_21!A:C,3,FALSE)</f>
        <v>217.48</v>
      </c>
      <c r="F175" s="20">
        <f t="shared" si="15"/>
        <v>3914.64</v>
      </c>
      <c r="G175" s="9">
        <f t="shared" si="16"/>
        <v>265.97</v>
      </c>
      <c r="H175" s="20">
        <f t="shared" si="17"/>
        <v>4787.46</v>
      </c>
      <c r="I175" s="79"/>
    </row>
    <row r="176" spans="1:9" s="80" customFormat="1" ht="12.75">
      <c r="A176" s="94">
        <v>7260100040</v>
      </c>
      <c r="B176" s="21" t="str">
        <f>VLOOKUP(A176,AGOSTO_21!A:B,2,FALSE)</f>
        <v>REDE ESG PVC NBR7362 150 ATE 1,25m PARAL</v>
      </c>
      <c r="C176" s="82">
        <v>822</v>
      </c>
      <c r="D176" s="22" t="str">
        <f>VLOOKUP(A176,AGOSTO_21!A:H,8,FALSE)</f>
        <v>M</v>
      </c>
      <c r="E176" s="9">
        <f>VLOOKUP(A176,AGOSTO_21!A:C,3,FALSE)</f>
        <v>217.51</v>
      </c>
      <c r="F176" s="20">
        <f t="shared" si="15"/>
        <v>178793.22</v>
      </c>
      <c r="G176" s="9">
        <f t="shared" si="16"/>
        <v>266.01</v>
      </c>
      <c r="H176" s="20">
        <f t="shared" si="17"/>
        <v>218660.22</v>
      </c>
      <c r="I176" s="79"/>
    </row>
    <row r="177" spans="1:9" s="80" customFormat="1" ht="12.75">
      <c r="A177" s="94">
        <v>7260100080</v>
      </c>
      <c r="B177" s="21" t="str">
        <f>VLOOKUP(A177,AGOSTO_21!A:B,2,FALSE)</f>
        <v>REDE ESG PVC NBR7362 150 1,26A1,75 PARAL</v>
      </c>
      <c r="C177" s="82">
        <v>50</v>
      </c>
      <c r="D177" s="22" t="str">
        <f>VLOOKUP(A177,AGOSTO_21!A:H,8,FALSE)</f>
        <v>M</v>
      </c>
      <c r="E177" s="9">
        <f>VLOOKUP(A177,AGOSTO_21!A:C,3,FALSE)</f>
        <v>279.13</v>
      </c>
      <c r="F177" s="20">
        <f t="shared" si="15"/>
        <v>13956.5</v>
      </c>
      <c r="G177" s="9">
        <f t="shared" si="16"/>
        <v>341.37</v>
      </c>
      <c r="H177" s="20">
        <f t="shared" si="17"/>
        <v>17068.5</v>
      </c>
      <c r="I177" s="79"/>
    </row>
    <row r="178" spans="1:9" s="80" customFormat="1" ht="12.75">
      <c r="A178" s="94">
        <v>7260100120</v>
      </c>
      <c r="B178" s="21" t="str">
        <f>VLOOKUP(A178,AGOSTO_21!A:B,2,FALSE)</f>
        <v>REDE ESG PVC NBR7362 150 1,76A2,25 PARAL</v>
      </c>
      <c r="C178" s="82">
        <v>38</v>
      </c>
      <c r="D178" s="22" t="str">
        <f>VLOOKUP(A178,AGOSTO_21!A:H,8,FALSE)</f>
        <v>M</v>
      </c>
      <c r="E178" s="9">
        <f>VLOOKUP(A178,AGOSTO_21!A:C,3,FALSE)</f>
        <v>306.07</v>
      </c>
      <c r="F178" s="20">
        <f t="shared" si="15"/>
        <v>11630.66</v>
      </c>
      <c r="G178" s="9">
        <f t="shared" si="16"/>
        <v>374.32</v>
      </c>
      <c r="H178" s="20">
        <f t="shared" si="17"/>
        <v>14224.16</v>
      </c>
      <c r="I178" s="79"/>
    </row>
    <row r="179" spans="1:9" s="80" customFormat="1" ht="12.75">
      <c r="A179" s="94">
        <v>7260100020</v>
      </c>
      <c r="B179" s="21" t="str">
        <f>VLOOKUP(A179,AGOSTO_21!A:B,2,FALSE)</f>
        <v>REDE ESG PVC NBR7362 150 ATE 1,25m ASFAL</v>
      </c>
      <c r="C179" s="82">
        <v>214</v>
      </c>
      <c r="D179" s="22" t="str">
        <f>VLOOKUP(A179,AGOSTO_21!A:H,8,FALSE)</f>
        <v>M</v>
      </c>
      <c r="E179" s="9">
        <f>VLOOKUP(A179,AGOSTO_21!A:C,3,FALSE)</f>
        <v>245.7</v>
      </c>
      <c r="F179" s="20">
        <f t="shared" si="15"/>
        <v>52579.799999999996</v>
      </c>
      <c r="G179" s="9">
        <f t="shared" si="16"/>
        <v>300.49</v>
      </c>
      <c r="H179" s="20">
        <f t="shared" si="17"/>
        <v>64304.86</v>
      </c>
      <c r="I179" s="79"/>
    </row>
    <row r="180" spans="1:9" s="80" customFormat="1" ht="12.75">
      <c r="A180" s="94">
        <v>7260100060</v>
      </c>
      <c r="B180" s="21" t="str">
        <f>VLOOKUP(A180,AGOSTO_21!A:B,2,FALSE)</f>
        <v>REDE ESG PVC NBR7362 150 1,26A1,75 ASFAL</v>
      </c>
      <c r="C180" s="82">
        <v>630</v>
      </c>
      <c r="D180" s="22" t="str">
        <f>VLOOKUP(A180,AGOSTO_21!A:H,8,FALSE)</f>
        <v>M</v>
      </c>
      <c r="E180" s="9">
        <f>VLOOKUP(A180,AGOSTO_21!A:C,3,FALSE)</f>
        <v>309.57</v>
      </c>
      <c r="F180" s="20">
        <f t="shared" si="15"/>
        <v>195029.1</v>
      </c>
      <c r="G180" s="9">
        <f t="shared" si="16"/>
        <v>378.6</v>
      </c>
      <c r="H180" s="20">
        <f t="shared" si="17"/>
        <v>238518</v>
      </c>
      <c r="I180" s="79"/>
    </row>
    <row r="181" spans="1:9" s="80" customFormat="1" ht="12.75">
      <c r="A181" s="94">
        <v>7260100100</v>
      </c>
      <c r="B181" s="21" t="str">
        <f>VLOOKUP(A181,AGOSTO_21!A:B,2,FALSE)</f>
        <v>REDE ESG PVC NBR7362 150 1,76A2,25 ASFAL</v>
      </c>
      <c r="C181" s="82">
        <v>15</v>
      </c>
      <c r="D181" s="22" t="str">
        <f>VLOOKUP(A181,AGOSTO_21!A:H,8,FALSE)</f>
        <v>M</v>
      </c>
      <c r="E181" s="9">
        <f>VLOOKUP(A181,AGOSTO_21!A:C,3,FALSE)</f>
        <v>336.51</v>
      </c>
      <c r="F181" s="20">
        <f t="shared" si="15"/>
        <v>5047.65</v>
      </c>
      <c r="G181" s="9">
        <f t="shared" si="16"/>
        <v>411.55</v>
      </c>
      <c r="H181" s="20">
        <f t="shared" si="17"/>
        <v>6173.25</v>
      </c>
      <c r="I181" s="79"/>
    </row>
    <row r="182" spans="1:9" s="80" customFormat="1" ht="12.75">
      <c r="A182" s="94">
        <v>7260350010</v>
      </c>
      <c r="B182" s="21" t="str">
        <f>VLOOKUP(A182,AGOSTO_21!A:B,2,FALSE)</f>
        <v>REDE ESG FOFO 150 ATE 1,25m S/PAV S/F</v>
      </c>
      <c r="C182" s="82">
        <v>66</v>
      </c>
      <c r="D182" s="22" t="str">
        <f>VLOOKUP(A182,AGOSTO_21!A:H,8,FALSE)</f>
        <v>M</v>
      </c>
      <c r="E182" s="9">
        <f>VLOOKUP(A182,AGOSTO_21!A:C,3,FALSE)</f>
        <v>77.92</v>
      </c>
      <c r="F182" s="20">
        <f t="shared" si="15"/>
        <v>5142.72</v>
      </c>
      <c r="G182" s="9">
        <f t="shared" si="16"/>
        <v>95.29</v>
      </c>
      <c r="H182" s="20">
        <f t="shared" si="17"/>
        <v>6289.14</v>
      </c>
      <c r="I182" s="79"/>
    </row>
    <row r="183" spans="1:9" s="80" customFormat="1" ht="12.75">
      <c r="A183" s="94">
        <v>7260350040</v>
      </c>
      <c r="B183" s="21" t="str">
        <f>VLOOKUP(A183,AGOSTO_21!A:B,2,FALSE)</f>
        <v>REDE ESG FOFO 150 ATE 1,25m PARAL S/F</v>
      </c>
      <c r="C183" s="82">
        <v>6</v>
      </c>
      <c r="D183" s="22" t="str">
        <f>VLOOKUP(A183,AGOSTO_21!A:H,8,FALSE)</f>
        <v>M</v>
      </c>
      <c r="E183" s="9">
        <f>VLOOKUP(A183,AGOSTO_21!A:C,3,FALSE)</f>
        <v>132.91</v>
      </c>
      <c r="F183" s="20">
        <f t="shared" si="15"/>
        <v>797.46</v>
      </c>
      <c r="G183" s="9">
        <f t="shared" si="16"/>
        <v>162.54</v>
      </c>
      <c r="H183" s="20">
        <f t="shared" si="17"/>
        <v>975.24</v>
      </c>
      <c r="I183" s="79"/>
    </row>
    <row r="184" spans="1:9" s="80" customFormat="1" ht="12.75">
      <c r="A184" s="83" t="s">
        <v>168</v>
      </c>
      <c r="B184" s="21"/>
      <c r="C184" s="84"/>
      <c r="D184" s="76"/>
      <c r="E184" s="77"/>
      <c r="F184" s="78"/>
      <c r="G184" s="77"/>
      <c r="H184" s="24">
        <f>SUBTOTAL(9,H185:H189)</f>
        <v>154953.98</v>
      </c>
      <c r="I184" s="79"/>
    </row>
    <row r="185" spans="1:9" s="80" customFormat="1" ht="12.75">
      <c r="A185" s="102">
        <v>7080100010</v>
      </c>
      <c r="B185" s="21" t="str">
        <f>VLOOKUP(A185,AGOSTO_21!A:B,2,FALSE)</f>
        <v>PV-ANEL CONCR DN 600 PROF ATE 1,25M</v>
      </c>
      <c r="C185" s="82">
        <v>46</v>
      </c>
      <c r="D185" s="22" t="str">
        <f>VLOOKUP(A185,AGOSTO_21!A:H,8,FALSE)</f>
        <v>UN</v>
      </c>
      <c r="E185" s="9">
        <f>VLOOKUP(A185,AGOSTO_21!A:C,3,FALSE)</f>
        <v>2042.95</v>
      </c>
      <c r="F185" s="20">
        <f>C185*E185</f>
        <v>93975.7</v>
      </c>
      <c r="G185" s="9">
        <f>TRUNC(E185*1.223,2)</f>
        <v>2498.52</v>
      </c>
      <c r="H185" s="20">
        <f>TRUNC(C185*G185,2)</f>
        <v>114931.92</v>
      </c>
      <c r="I185" s="79"/>
    </row>
    <row r="186" spans="1:9" s="80" customFormat="1" ht="12.75">
      <c r="A186" s="102">
        <v>7080100020</v>
      </c>
      <c r="B186" s="21" t="str">
        <f>VLOOKUP(A186,AGOSTO_21!A:B,2,FALSE)</f>
        <v>PV-ANEL CONCR DN 1000 PROF DE1,26A1,75M</v>
      </c>
      <c r="C186" s="82">
        <v>6</v>
      </c>
      <c r="D186" s="22" t="str">
        <f>VLOOKUP(A186,AGOSTO_21!A:H,8,FALSE)</f>
        <v>UN</v>
      </c>
      <c r="E186" s="9">
        <f>VLOOKUP(A186,AGOSTO_21!A:C,3,FALSE)</f>
        <v>3152.44</v>
      </c>
      <c r="F186" s="20">
        <f>C186*E186</f>
        <v>18914.64</v>
      </c>
      <c r="G186" s="9">
        <f>TRUNC(E186*1.223,2)</f>
        <v>3855.43</v>
      </c>
      <c r="H186" s="20">
        <f>TRUNC(C186*G186,2)</f>
        <v>23132.58</v>
      </c>
      <c r="I186" s="79"/>
    </row>
    <row r="187" spans="1:9" s="80" customFormat="1" ht="12.75">
      <c r="A187" s="102">
        <v>7080100030</v>
      </c>
      <c r="B187" s="21" t="str">
        <f>VLOOKUP(A187,AGOSTO_21!A:B,2,FALSE)</f>
        <v>PV-ANEL CONCR DN 1000 PROF DE1,76A2,25M</v>
      </c>
      <c r="C187" s="82">
        <v>1</v>
      </c>
      <c r="D187" s="22" t="str">
        <f>VLOOKUP(A187,AGOSTO_21!A:H,8,FALSE)</f>
        <v>UN</v>
      </c>
      <c r="E187" s="9">
        <f>VLOOKUP(A187,AGOSTO_21!A:C,3,FALSE)</f>
        <v>3431.91</v>
      </c>
      <c r="F187" s="20">
        <f>C187*E187</f>
        <v>3431.91</v>
      </c>
      <c r="G187" s="9">
        <f>TRUNC(E187*1.223,2)</f>
        <v>4197.22</v>
      </c>
      <c r="H187" s="20">
        <f>TRUNC(C187*G187,2)</f>
        <v>4197.22</v>
      </c>
      <c r="I187" s="79"/>
    </row>
    <row r="188" spans="1:9" s="80" customFormat="1" ht="12.75">
      <c r="A188" s="102">
        <v>7080100120</v>
      </c>
      <c r="B188" s="21" t="str">
        <f>VLOOKUP(A188,AGOSTO_21!A:B,2,FALSE)</f>
        <v>PV DN600 BEIRA RIO PROF ATE 1,25M-ENTER</v>
      </c>
      <c r="C188" s="82">
        <v>3</v>
      </c>
      <c r="D188" s="22" t="str">
        <f>VLOOKUP(A188,AGOSTO_21!A:H,8,FALSE)</f>
        <v>UN</v>
      </c>
      <c r="E188" s="9">
        <f>VLOOKUP(A188,AGOSTO_21!A:C,3,FALSE)</f>
        <v>2414.47</v>
      </c>
      <c r="F188" s="20">
        <f>C188*E188</f>
        <v>7243.41</v>
      </c>
      <c r="G188" s="9">
        <f>TRUNC(E188*1.223,2)</f>
        <v>2952.89</v>
      </c>
      <c r="H188" s="20">
        <f>TRUNC(C188*G188,2)</f>
        <v>8858.67</v>
      </c>
      <c r="I188" s="79"/>
    </row>
    <row r="189" spans="1:9" s="80" customFormat="1" ht="12.75">
      <c r="A189" s="102">
        <v>7080100170</v>
      </c>
      <c r="B189" s="21" t="str">
        <f>VLOOKUP(A189,AGOSTO_21!A:B,2,FALSE)</f>
        <v>PV DN800 BEIRA RIO PROF 1,76A2,25M-ENTER</v>
      </c>
      <c r="C189" s="82">
        <v>1</v>
      </c>
      <c r="D189" s="22" t="str">
        <f>VLOOKUP(A189,AGOSTO_21!A:H,8,FALSE)</f>
        <v>UN</v>
      </c>
      <c r="E189" s="9">
        <f>VLOOKUP(A189,AGOSTO_21!A:C,3,FALSE)</f>
        <v>3134.58</v>
      </c>
      <c r="F189" s="20">
        <f>C189*E189</f>
        <v>3134.58</v>
      </c>
      <c r="G189" s="9">
        <f>TRUNC(E189*1.223,2)</f>
        <v>3833.59</v>
      </c>
      <c r="H189" s="20">
        <f>TRUNC(C189*G189,2)</f>
        <v>3833.59</v>
      </c>
      <c r="I189" s="79"/>
    </row>
    <row r="190" spans="1:9" s="80" customFormat="1" ht="12.75">
      <c r="A190" s="91" t="s">
        <v>71</v>
      </c>
      <c r="B190" s="21"/>
      <c r="C190" s="91"/>
      <c r="D190" s="76"/>
      <c r="E190" s="77"/>
      <c r="F190" s="78"/>
      <c r="G190" s="77"/>
      <c r="H190" s="24">
        <f>SUBTOTAL(9,H191)</f>
        <v>29925.36</v>
      </c>
      <c r="I190" s="79"/>
    </row>
    <row r="191" spans="1:9" s="80" customFormat="1" ht="12.75">
      <c r="A191" s="95">
        <v>7220150010</v>
      </c>
      <c r="B191" s="21" t="str">
        <f>VLOOKUP(A191,AGOSTO_21!A:B,2,FALSE)</f>
        <v>TUBO FOFO K7 ESG PB JE NBR15420 DN 150MM</v>
      </c>
      <c r="C191" s="82">
        <v>72</v>
      </c>
      <c r="D191" s="22" t="str">
        <f>VLOOKUP(A191,AGOSTO_21!A:H,8,FALSE)</f>
        <v>M</v>
      </c>
      <c r="E191" s="9">
        <f>VLOOKUP(A191,AGOSTO_21!A:C,3,FALSE)</f>
        <v>359.64</v>
      </c>
      <c r="F191" s="20">
        <f>C191*E191</f>
        <v>25894.079999999998</v>
      </c>
      <c r="G191" s="9">
        <f>TRUNC(E191*1.1557,2)</f>
        <v>415.63</v>
      </c>
      <c r="H191" s="20">
        <f>TRUNC(C191*G191,2)</f>
        <v>29925.36</v>
      </c>
      <c r="I191" s="79"/>
    </row>
    <row r="192" spans="1:9" s="105" customFormat="1" ht="12.75">
      <c r="A192" s="103" t="s">
        <v>219</v>
      </c>
      <c r="B192" s="103"/>
      <c r="C192" s="103">
        <f>SUM(C194:C199)</f>
        <v>374</v>
      </c>
      <c r="D192" s="103" t="s">
        <v>4</v>
      </c>
      <c r="E192" s="103"/>
      <c r="F192" s="104"/>
      <c r="G192" s="104"/>
      <c r="H192" s="104">
        <f>SUBTOTAL(9,H193:H199)</f>
        <v>356986.42</v>
      </c>
      <c r="I192" s="106"/>
    </row>
    <row r="193" spans="1:9" s="80" customFormat="1" ht="12.75">
      <c r="A193" s="83" t="s">
        <v>60</v>
      </c>
      <c r="B193" s="21"/>
      <c r="C193" s="84"/>
      <c r="D193" s="76"/>
      <c r="E193" s="77"/>
      <c r="F193" s="78"/>
      <c r="G193" s="77"/>
      <c r="H193" s="24">
        <f>SUBTOTAL(9,H194:H199)</f>
        <v>356986.42</v>
      </c>
      <c r="I193" s="79"/>
    </row>
    <row r="194" spans="1:9" s="80" customFormat="1" ht="12.75">
      <c r="A194" s="95">
        <v>7200100010</v>
      </c>
      <c r="B194" s="21" t="str">
        <f>VLOOKUP(A194,AGOSTO_21!A:B,2,FALSE)</f>
        <v>LIG PRED ESG LONGA C/MAT S/PAV H0,6A1,0M</v>
      </c>
      <c r="C194" s="82">
        <v>39</v>
      </c>
      <c r="D194" s="22" t="str">
        <f>VLOOKUP(A194,AGOSTO_21!A:H,8,FALSE)</f>
        <v>UN</v>
      </c>
      <c r="E194" s="9">
        <f>VLOOKUP(A194,AGOSTO_21!A:C,3,FALSE)</f>
        <v>696.86</v>
      </c>
      <c r="F194" s="20">
        <f aca="true" t="shared" si="18" ref="F194:F199">C194*E194</f>
        <v>27177.54</v>
      </c>
      <c r="G194" s="9">
        <f aca="true" t="shared" si="19" ref="G194:G199">TRUNC(E194*1.223,2)</f>
        <v>852.25</v>
      </c>
      <c r="H194" s="20">
        <f aca="true" t="shared" si="20" ref="H194:H199">TRUNC(C194*G194,2)</f>
        <v>33237.75</v>
      </c>
      <c r="I194" s="79"/>
    </row>
    <row r="195" spans="1:9" s="80" customFormat="1" ht="12.75">
      <c r="A195" s="95">
        <v>7200100020</v>
      </c>
      <c r="B195" s="21" t="str">
        <f>VLOOKUP(A195,AGOSTO_21!A:B,2,FALSE)</f>
        <v>LIG PRED ESG LONGA C/MAT PARAL H0,6A1,0M</v>
      </c>
      <c r="C195" s="82">
        <v>76</v>
      </c>
      <c r="D195" s="22" t="str">
        <f>VLOOKUP(A195,AGOSTO_21!A:H,8,FALSE)</f>
        <v>UN</v>
      </c>
      <c r="E195" s="9">
        <f>VLOOKUP(A195,AGOSTO_21!A:C,3,FALSE)</f>
        <v>960.64</v>
      </c>
      <c r="F195" s="20">
        <f t="shared" si="18"/>
        <v>73008.64</v>
      </c>
      <c r="G195" s="9">
        <f t="shared" si="19"/>
        <v>1174.86</v>
      </c>
      <c r="H195" s="20">
        <f t="shared" si="20"/>
        <v>89289.36</v>
      </c>
      <c r="I195" s="79"/>
    </row>
    <row r="196" spans="1:9" s="80" customFormat="1" ht="12.75">
      <c r="A196" s="95">
        <v>7200100040</v>
      </c>
      <c r="B196" s="21" t="str">
        <f>VLOOKUP(A196,AGOSTO_21!A:B,2,FALSE)</f>
        <v>LIG PRED ESG LONGA C/MAT ASFAL H0,6A1,0M</v>
      </c>
      <c r="C196" s="82">
        <v>72</v>
      </c>
      <c r="D196" s="22" t="str">
        <f>VLOOKUP(A196,AGOSTO_21!A:H,8,FALSE)</f>
        <v>UN</v>
      </c>
      <c r="E196" s="9">
        <f>VLOOKUP(A196,AGOSTO_21!A:C,3,FALSE)</f>
        <v>1021.52</v>
      </c>
      <c r="F196" s="20">
        <f t="shared" si="18"/>
        <v>73549.44</v>
      </c>
      <c r="G196" s="9">
        <f t="shared" si="19"/>
        <v>1249.31</v>
      </c>
      <c r="H196" s="20">
        <f t="shared" si="20"/>
        <v>89950.32</v>
      </c>
      <c r="I196" s="79"/>
    </row>
    <row r="197" spans="1:9" s="80" customFormat="1" ht="12.75">
      <c r="A197" s="95">
        <v>7200100050</v>
      </c>
      <c r="B197" s="21" t="str">
        <f>VLOOKUP(A197,AGOSTO_21!A:B,2,FALSE)</f>
        <v>LIG PRED ESG CURTA C/MAT S/PAV H0,6A1,0M</v>
      </c>
      <c r="C197" s="82">
        <v>39</v>
      </c>
      <c r="D197" s="22" t="str">
        <f>VLOOKUP(A197,AGOSTO_21!A:H,8,FALSE)</f>
        <v>UN</v>
      </c>
      <c r="E197" s="9">
        <f>VLOOKUP(A197,AGOSTO_21!A:C,3,FALSE)</f>
        <v>490.58</v>
      </c>
      <c r="F197" s="20">
        <f t="shared" si="18"/>
        <v>19132.62</v>
      </c>
      <c r="G197" s="9">
        <f t="shared" si="19"/>
        <v>599.97</v>
      </c>
      <c r="H197" s="20">
        <f t="shared" si="20"/>
        <v>23398.83</v>
      </c>
      <c r="I197" s="79"/>
    </row>
    <row r="198" spans="1:9" s="80" customFormat="1" ht="12.75">
      <c r="A198" s="95">
        <v>7200100060</v>
      </c>
      <c r="B198" s="21" t="str">
        <f>VLOOKUP(A198,AGOSTO_21!A:B,2,FALSE)</f>
        <v>LIG PRED ESG CURTA C/MAT PARAL H0,6A1,0M</v>
      </c>
      <c r="C198" s="82">
        <v>76</v>
      </c>
      <c r="D198" s="22" t="str">
        <f>VLOOKUP(A198,AGOSTO_21!A:H,8,FALSE)</f>
        <v>UN</v>
      </c>
      <c r="E198" s="9">
        <f>VLOOKUP(A198,AGOSTO_21!A:C,3,FALSE)</f>
        <v>648.85</v>
      </c>
      <c r="F198" s="20">
        <f t="shared" si="18"/>
        <v>49312.6</v>
      </c>
      <c r="G198" s="9">
        <f t="shared" si="19"/>
        <v>793.54</v>
      </c>
      <c r="H198" s="20">
        <f t="shared" si="20"/>
        <v>60309.04</v>
      </c>
      <c r="I198" s="79"/>
    </row>
    <row r="199" spans="1:9" s="80" customFormat="1" ht="12.75">
      <c r="A199" s="95">
        <v>7200100080</v>
      </c>
      <c r="B199" s="21" t="str">
        <f>VLOOKUP(A199,AGOSTO_21!A:B,2,FALSE)</f>
        <v>LIG PRED ESG CURTA C/MAT ASFAL H0,6A1,0M</v>
      </c>
      <c r="C199" s="82">
        <v>72</v>
      </c>
      <c r="D199" s="22" t="str">
        <f>VLOOKUP(A199,AGOSTO_21!A:H,8,FALSE)</f>
        <v>UN</v>
      </c>
      <c r="E199" s="9">
        <f>VLOOKUP(A199,AGOSTO_21!A:C,3,FALSE)</f>
        <v>690.49</v>
      </c>
      <c r="F199" s="20">
        <f t="shared" si="18"/>
        <v>49715.28</v>
      </c>
      <c r="G199" s="9">
        <f t="shared" si="19"/>
        <v>844.46</v>
      </c>
      <c r="H199" s="20">
        <f t="shared" si="20"/>
        <v>60801.12</v>
      </c>
      <c r="I199" s="79"/>
    </row>
    <row r="200" spans="1:8" s="46" customFormat="1" ht="24.75" customHeight="1">
      <c r="A200" s="60" t="s">
        <v>246</v>
      </c>
      <c r="B200" s="60"/>
      <c r="C200" s="60"/>
      <c r="D200" s="60"/>
      <c r="E200" s="60"/>
      <c r="F200" s="45"/>
      <c r="G200" s="45"/>
      <c r="H200" s="45">
        <f>SUBTOTAL(9,H201:H354)</f>
        <v>2501001.2399999998</v>
      </c>
    </row>
    <row r="201" spans="1:9" s="106" customFormat="1" ht="12.75">
      <c r="A201" s="103" t="s">
        <v>194</v>
      </c>
      <c r="B201" s="103"/>
      <c r="C201" s="108">
        <f>SUM(C212:C222)</f>
        <v>2816</v>
      </c>
      <c r="D201" s="107" t="s">
        <v>1</v>
      </c>
      <c r="E201" s="103"/>
      <c r="F201" s="104"/>
      <c r="G201" s="104"/>
      <c r="H201" s="104">
        <f>SUBTOTAL(9,H202:H231)</f>
        <v>1940269.5299999998</v>
      </c>
      <c r="I201" s="109"/>
    </row>
    <row r="202" spans="1:9" s="80" customFormat="1" ht="12.75">
      <c r="A202" s="83" t="s">
        <v>151</v>
      </c>
      <c r="B202" s="21"/>
      <c r="C202" s="84"/>
      <c r="D202" s="76"/>
      <c r="E202" s="77"/>
      <c r="F202" s="78"/>
      <c r="G202" s="77"/>
      <c r="H202" s="24">
        <f>SUBTOTAL(9,H203:H204)</f>
        <v>4964.610000000001</v>
      </c>
      <c r="I202" s="79"/>
    </row>
    <row r="203" spans="1:9" s="80" customFormat="1" ht="12.75">
      <c r="A203" s="95">
        <v>7060100010</v>
      </c>
      <c r="B203" s="21" t="str">
        <f>VLOOKUP(A203,AGOSTO_21!A:B,2,FALSE)</f>
        <v>ESGOT C/ AUX DE CJ MOTO-BOMBA ATE 10M3/H</v>
      </c>
      <c r="C203" s="82">
        <v>282</v>
      </c>
      <c r="D203" s="22" t="str">
        <f>VLOOKUP(A203,AGOSTO_21!A:H,8,FALSE)</f>
        <v>HRS</v>
      </c>
      <c r="E203" s="9">
        <f>VLOOKUP(A203,AGOSTO_21!A:C,3,FALSE)</f>
        <v>7.14</v>
      </c>
      <c r="F203" s="20">
        <f>C203*E203</f>
        <v>2013.48</v>
      </c>
      <c r="G203" s="9">
        <f>TRUNC(E203*1.223,2)</f>
        <v>8.73</v>
      </c>
      <c r="H203" s="20">
        <f>TRUNC(C203*G203,2)</f>
        <v>2461.86</v>
      </c>
      <c r="I203" s="79"/>
    </row>
    <row r="204" spans="1:9" s="80" customFormat="1" ht="12.75">
      <c r="A204" s="95">
        <v>7060100040</v>
      </c>
      <c r="B204" s="21" t="str">
        <f>VLOOKUP(A204,AGOSTO_21!A:B,2,FALSE)</f>
        <v>REBAI LENCOL FREATICO C/ PONT FILTRANTES</v>
      </c>
      <c r="C204" s="82">
        <v>141</v>
      </c>
      <c r="D204" s="22" t="str">
        <f>VLOOKUP(A204,AGOSTO_21!A:H,8,FALSE)</f>
        <v>M</v>
      </c>
      <c r="E204" s="9">
        <f>VLOOKUP(A204,AGOSTO_21!A:C,3,FALSE)</f>
        <v>14.52</v>
      </c>
      <c r="F204" s="20">
        <f>C204*E204</f>
        <v>2047.32</v>
      </c>
      <c r="G204" s="9">
        <f>TRUNC(E204*1.223,2)</f>
        <v>17.75</v>
      </c>
      <c r="H204" s="20">
        <f>TRUNC(C204*G204,2)</f>
        <v>2502.75</v>
      </c>
      <c r="I204" s="79"/>
    </row>
    <row r="205" spans="1:9" s="80" customFormat="1" ht="12.75">
      <c r="A205" s="83" t="s">
        <v>58</v>
      </c>
      <c r="B205" s="21"/>
      <c r="C205" s="84"/>
      <c r="D205" s="76"/>
      <c r="E205" s="77"/>
      <c r="F205" s="78"/>
      <c r="G205" s="77"/>
      <c r="H205" s="24">
        <f>SUBTOTAL(9,H206:H210)</f>
        <v>420740.82</v>
      </c>
      <c r="I205" s="79"/>
    </row>
    <row r="206" spans="1:9" s="80" customFormat="1" ht="12.75">
      <c r="A206" s="95">
        <v>7070100450</v>
      </c>
      <c r="B206" s="21" t="str">
        <f>VLOOKUP(A206,AGOSTO_21!A:B,2,FALSE)</f>
        <v>CRAV ESTACA PERFIL "I" BITOLA W 150X13</v>
      </c>
      <c r="C206" s="82">
        <v>1171</v>
      </c>
      <c r="D206" s="22" t="str">
        <f>VLOOKUP(A206,AGOSTO_21!A:H,8,FALSE)</f>
        <v>M</v>
      </c>
      <c r="E206" s="9">
        <f>VLOOKUP(A206,AGOSTO_21!A:C,3,FALSE)</f>
        <v>119.73</v>
      </c>
      <c r="F206" s="20">
        <f>C206*E206</f>
        <v>140203.83000000002</v>
      </c>
      <c r="G206" s="9">
        <f>TRUNC(E206*1.223,2)</f>
        <v>146.42</v>
      </c>
      <c r="H206" s="20">
        <f>TRUNC(C206*G206,2)</f>
        <v>171457.82</v>
      </c>
      <c r="I206" s="79"/>
    </row>
    <row r="207" spans="1:9" s="80" customFormat="1" ht="12.75">
      <c r="A207" s="95">
        <v>7070100480</v>
      </c>
      <c r="B207" s="21" t="str">
        <f>VLOOKUP(A207,AGOSTO_21!A:B,2,FALSE)</f>
        <v>PILAR 40X20CM REDE DN150 A 250-RIO</v>
      </c>
      <c r="C207" s="82">
        <v>168</v>
      </c>
      <c r="D207" s="22" t="str">
        <f>VLOOKUP(A207,AGOSTO_21!A:H,8,FALSE)</f>
        <v>M</v>
      </c>
      <c r="E207" s="9">
        <f>VLOOKUP(A207,AGOSTO_21!A:C,3,FALSE)</f>
        <v>290.75</v>
      </c>
      <c r="F207" s="20">
        <f>C207*E207</f>
        <v>48846</v>
      </c>
      <c r="G207" s="9">
        <f>TRUNC(E207*1.223,2)</f>
        <v>355.58</v>
      </c>
      <c r="H207" s="20">
        <f>TRUNC(C207*G207,2)</f>
        <v>59737.44</v>
      </c>
      <c r="I207" s="79"/>
    </row>
    <row r="208" spans="1:9" s="80" customFormat="1" ht="12.75">
      <c r="A208" s="95">
        <v>7070100520</v>
      </c>
      <c r="B208" s="21" t="str">
        <f>VLOOKUP(A208,AGOSTO_21!A:B,2,FALSE)</f>
        <v>BASE 80X60X40CM REDE DN150 A 400-RIO</v>
      </c>
      <c r="C208" s="82">
        <v>142</v>
      </c>
      <c r="D208" s="22" t="str">
        <f>VLOOKUP(A208,AGOSTO_21!A:H,8,FALSE)</f>
        <v>UN</v>
      </c>
      <c r="E208" s="9">
        <f>VLOOKUP(A208,AGOSTO_21!A:C,3,FALSE)</f>
        <v>525.42</v>
      </c>
      <c r="F208" s="20">
        <f>C208*E208</f>
        <v>74609.64</v>
      </c>
      <c r="G208" s="9">
        <f>TRUNC(E208*1.223,2)</f>
        <v>642.58</v>
      </c>
      <c r="H208" s="20">
        <f>TRUNC(C208*G208,2)</f>
        <v>91246.36</v>
      </c>
      <c r="I208" s="79"/>
    </row>
    <row r="209" spans="1:9" s="80" customFormat="1" ht="12.75">
      <c r="A209" s="95">
        <v>7070100580</v>
      </c>
      <c r="B209" s="21" t="str">
        <f>VLOOKUP(A209,AGOSTO_21!A:B,2,FALSE)</f>
        <v>BASE 100X100X40CM REDE DN150 A 250-RIO</v>
      </c>
      <c r="C209" s="82">
        <v>68</v>
      </c>
      <c r="D209" s="22" t="str">
        <f>VLOOKUP(A209,AGOSTO_21!A:H,8,FALSE)</f>
        <v>UN</v>
      </c>
      <c r="E209" s="9">
        <f>VLOOKUP(A209,AGOSTO_21!A:C,3,FALSE)</f>
        <v>1014.51</v>
      </c>
      <c r="F209" s="20">
        <f>C209*E209</f>
        <v>68986.68</v>
      </c>
      <c r="G209" s="9">
        <f>TRUNC(E209*1.223,2)</f>
        <v>1240.74</v>
      </c>
      <c r="H209" s="20">
        <f>TRUNC(C209*G209,2)</f>
        <v>84370.32</v>
      </c>
      <c r="I209" s="79"/>
    </row>
    <row r="210" spans="1:9" s="80" customFormat="1" ht="12.75">
      <c r="A210" s="95">
        <v>7030100820</v>
      </c>
      <c r="B210" s="21" t="str">
        <f>VLOOKUP(A210,AGOSTO_21!A:B,2,FALSE)</f>
        <v>FURO EM ROCHA DN 32MM/50CM C/ ENCH GROUT</v>
      </c>
      <c r="C210" s="82">
        <v>168</v>
      </c>
      <c r="D210" s="22" t="str">
        <f>VLOOKUP(A210,AGOSTO_21!A:H,8,FALSE)</f>
        <v>UN</v>
      </c>
      <c r="E210" s="9">
        <f>VLOOKUP(A210,AGOSTO_21!A:C,3,FALSE)</f>
        <v>67.8</v>
      </c>
      <c r="F210" s="20">
        <f>C210*E210</f>
        <v>11390.4</v>
      </c>
      <c r="G210" s="9">
        <f>TRUNC(E210*1.223,2)</f>
        <v>82.91</v>
      </c>
      <c r="H210" s="20">
        <f>TRUNC(C210*G210,2)</f>
        <v>13928.88</v>
      </c>
      <c r="I210" s="79"/>
    </row>
    <row r="211" spans="1:9" s="80" customFormat="1" ht="12.75">
      <c r="A211" s="83" t="s">
        <v>167</v>
      </c>
      <c r="B211" s="21"/>
      <c r="C211" s="84"/>
      <c r="D211" s="76"/>
      <c r="E211" s="77"/>
      <c r="F211" s="78"/>
      <c r="G211" s="77"/>
      <c r="H211" s="24">
        <f>SUBTOTAL(9,H212:H222)</f>
        <v>561854.6199999999</v>
      </c>
      <c r="I211" s="79"/>
    </row>
    <row r="212" spans="1:9" s="80" customFormat="1" ht="12.75">
      <c r="A212" s="95">
        <v>7260100040</v>
      </c>
      <c r="B212" s="21" t="str">
        <f>VLOOKUP(A212,AGOSTO_21!A:B,2,FALSE)</f>
        <v>REDE ESG PVC NBR7362 150 ATE 1,25m PARAL</v>
      </c>
      <c r="C212" s="82">
        <v>701</v>
      </c>
      <c r="D212" s="22" t="str">
        <f>VLOOKUP(A212,AGOSTO_21!A:H,8,FALSE)</f>
        <v>M</v>
      </c>
      <c r="E212" s="9">
        <f>VLOOKUP(A212,AGOSTO_21!A:C,3,FALSE)</f>
        <v>217.51</v>
      </c>
      <c r="F212" s="20">
        <f>C212*E212</f>
        <v>152474.50999999998</v>
      </c>
      <c r="G212" s="9">
        <f aca="true" t="shared" si="21" ref="G212:G222">TRUNC(E212*1.223,2)</f>
        <v>266.01</v>
      </c>
      <c r="H212" s="20">
        <f aca="true" t="shared" si="22" ref="H212:H222">TRUNC(C212*G212,2)</f>
        <v>186473.01</v>
      </c>
      <c r="I212" s="79"/>
    </row>
    <row r="213" spans="1:9" s="80" customFormat="1" ht="12.75">
      <c r="A213" s="95">
        <v>7260100080</v>
      </c>
      <c r="B213" s="21" t="str">
        <f>VLOOKUP(A213,AGOSTO_21!A:B,2,FALSE)</f>
        <v>REDE ESG PVC NBR7362 150 1,26A1,75 PARAL</v>
      </c>
      <c r="C213" s="82">
        <v>240</v>
      </c>
      <c r="D213" s="22" t="str">
        <f>VLOOKUP(A213,AGOSTO_21!A:H,8,FALSE)</f>
        <v>M</v>
      </c>
      <c r="E213" s="9">
        <f>VLOOKUP(A213,AGOSTO_21!A:C,3,FALSE)</f>
        <v>279.13</v>
      </c>
      <c r="F213" s="20">
        <f aca="true" t="shared" si="23" ref="F213:F222">C213*E213</f>
        <v>66991.2</v>
      </c>
      <c r="G213" s="9">
        <f t="shared" si="21"/>
        <v>341.37</v>
      </c>
      <c r="H213" s="20">
        <f t="shared" si="22"/>
        <v>81928.8</v>
      </c>
      <c r="I213" s="79"/>
    </row>
    <row r="214" spans="1:9" s="80" customFormat="1" ht="12.75">
      <c r="A214" s="95">
        <v>7260100120</v>
      </c>
      <c r="B214" s="21" t="str">
        <f>VLOOKUP(A214,AGOSTO_21!A:B,2,FALSE)</f>
        <v>REDE ESG PVC NBR7362 150 1,76A2,25 PARAL</v>
      </c>
      <c r="C214" s="82">
        <v>26</v>
      </c>
      <c r="D214" s="22" t="str">
        <f>VLOOKUP(A214,AGOSTO_21!A:H,8,FALSE)</f>
        <v>M</v>
      </c>
      <c r="E214" s="9">
        <f>VLOOKUP(A214,AGOSTO_21!A:C,3,FALSE)</f>
        <v>306.07</v>
      </c>
      <c r="F214" s="20">
        <f t="shared" si="23"/>
        <v>7957.82</v>
      </c>
      <c r="G214" s="9">
        <f t="shared" si="21"/>
        <v>374.32</v>
      </c>
      <c r="H214" s="20">
        <f t="shared" si="22"/>
        <v>9732.32</v>
      </c>
      <c r="I214" s="79"/>
    </row>
    <row r="215" spans="1:9" s="80" customFormat="1" ht="12.75">
      <c r="A215" s="95">
        <v>7260100160</v>
      </c>
      <c r="B215" s="21" t="str">
        <f>VLOOKUP(A215,AGOSTO_21!A:B,2,FALSE)</f>
        <v>REDE ESG PVC NBR7362 150 2,26A2,75 PARAL</v>
      </c>
      <c r="C215" s="82">
        <v>67</v>
      </c>
      <c r="D215" s="22" t="str">
        <f>VLOOKUP(A215,AGOSTO_21!A:H,8,FALSE)</f>
        <v>M</v>
      </c>
      <c r="E215" s="9">
        <f>VLOOKUP(A215,AGOSTO_21!A:C,3,FALSE)</f>
        <v>349.52</v>
      </c>
      <c r="F215" s="20">
        <f t="shared" si="23"/>
        <v>23417.84</v>
      </c>
      <c r="G215" s="9">
        <f t="shared" si="21"/>
        <v>427.46</v>
      </c>
      <c r="H215" s="20">
        <f t="shared" si="22"/>
        <v>28639.82</v>
      </c>
      <c r="I215" s="79"/>
    </row>
    <row r="216" spans="1:9" s="80" customFormat="1" ht="12.75">
      <c r="A216" s="95">
        <v>7260100200</v>
      </c>
      <c r="B216" s="21" t="str">
        <f>VLOOKUP(A216,AGOSTO_21!A:B,2,FALSE)</f>
        <v>REDE ESG PVC NBR7362 150 2,76A3,25 PARAL</v>
      </c>
      <c r="C216" s="82">
        <v>74</v>
      </c>
      <c r="D216" s="22" t="str">
        <f>VLOOKUP(A216,AGOSTO_21!A:H,8,FALSE)</f>
        <v>M</v>
      </c>
      <c r="E216" s="9">
        <f>VLOOKUP(A216,AGOSTO_21!A:C,3,FALSE)</f>
        <v>377.63</v>
      </c>
      <c r="F216" s="20">
        <f t="shared" si="23"/>
        <v>27944.62</v>
      </c>
      <c r="G216" s="9">
        <f t="shared" si="21"/>
        <v>461.84</v>
      </c>
      <c r="H216" s="20">
        <f t="shared" si="22"/>
        <v>34176.16</v>
      </c>
      <c r="I216" s="79"/>
    </row>
    <row r="217" spans="1:9" s="80" customFormat="1" ht="12.75">
      <c r="A217" s="95">
        <v>7260100020</v>
      </c>
      <c r="B217" s="21" t="str">
        <f>VLOOKUP(A217,AGOSTO_21!A:B,2,FALSE)</f>
        <v>REDE ESG PVC NBR7362 150 ATE 1,25m ASFAL</v>
      </c>
      <c r="C217" s="82">
        <v>180</v>
      </c>
      <c r="D217" s="22" t="str">
        <f>VLOOKUP(A217,AGOSTO_21!A:H,8,FALSE)</f>
        <v>M</v>
      </c>
      <c r="E217" s="9">
        <f>VLOOKUP(A217,AGOSTO_21!A:C,3,FALSE)</f>
        <v>245.7</v>
      </c>
      <c r="F217" s="20">
        <f t="shared" si="23"/>
        <v>44226</v>
      </c>
      <c r="G217" s="9">
        <f t="shared" si="21"/>
        <v>300.49</v>
      </c>
      <c r="H217" s="20">
        <f t="shared" si="22"/>
        <v>54088.2</v>
      </c>
      <c r="I217" s="79"/>
    </row>
    <row r="218" spans="1:9" s="80" customFormat="1" ht="12.75">
      <c r="A218" s="95">
        <v>7260100100</v>
      </c>
      <c r="B218" s="21" t="str">
        <f>VLOOKUP(A218,AGOSTO_21!A:B,2,FALSE)</f>
        <v>REDE ESG PVC NBR7362 150 1,76A2,25 ASFAL</v>
      </c>
      <c r="C218" s="82">
        <v>92</v>
      </c>
      <c r="D218" s="22" t="str">
        <f>VLOOKUP(A218,AGOSTO_21!A:H,8,FALSE)</f>
        <v>M</v>
      </c>
      <c r="E218" s="9">
        <f>VLOOKUP(A218,AGOSTO_21!A:C,3,FALSE)</f>
        <v>336.51</v>
      </c>
      <c r="F218" s="20">
        <f t="shared" si="23"/>
        <v>30958.92</v>
      </c>
      <c r="G218" s="9">
        <f t="shared" si="21"/>
        <v>411.55</v>
      </c>
      <c r="H218" s="20">
        <f t="shared" si="22"/>
        <v>37862.6</v>
      </c>
      <c r="I218" s="79"/>
    </row>
    <row r="219" spans="1:9" s="80" customFormat="1" ht="12.75">
      <c r="A219" s="95">
        <v>7260350040</v>
      </c>
      <c r="B219" s="21" t="str">
        <f>VLOOKUP(A219,AGOSTO_21!A:B,2,FALSE)</f>
        <v>REDE ESG FOFO 150 ATE 1,25m PARAL S/F</v>
      </c>
      <c r="C219" s="82">
        <v>132</v>
      </c>
      <c r="D219" s="22" t="str">
        <f>VLOOKUP(A219,AGOSTO_21!A:H,8,FALSE)</f>
        <v>M</v>
      </c>
      <c r="E219" s="9">
        <f>VLOOKUP(A219,AGOSTO_21!A:C,3,FALSE)</f>
        <v>132.91</v>
      </c>
      <c r="F219" s="20">
        <f t="shared" si="23"/>
        <v>17544.12</v>
      </c>
      <c r="G219" s="9">
        <f t="shared" si="21"/>
        <v>162.54</v>
      </c>
      <c r="H219" s="20">
        <f t="shared" si="22"/>
        <v>21455.28</v>
      </c>
      <c r="I219" s="79"/>
    </row>
    <row r="220" spans="1:9" s="80" customFormat="1" ht="12.75">
      <c r="A220" s="95">
        <v>7260350080</v>
      </c>
      <c r="B220" s="21" t="str">
        <f>VLOOKUP(A220,AGOSTO_21!A:B,2,FALSE)</f>
        <v>REDE ESG FOFO 150 1,26A1,75m PARAL S/F</v>
      </c>
      <c r="C220" s="82">
        <v>53</v>
      </c>
      <c r="D220" s="22" t="str">
        <f>VLOOKUP(A220,AGOSTO_21!A:H,8,FALSE)</f>
        <v>M</v>
      </c>
      <c r="E220" s="9">
        <f>VLOOKUP(A220,AGOSTO_21!A:C,3,FALSE)</f>
        <v>229.76</v>
      </c>
      <c r="F220" s="20">
        <f t="shared" si="23"/>
        <v>12177.279999999999</v>
      </c>
      <c r="G220" s="9">
        <f t="shared" si="21"/>
        <v>280.99</v>
      </c>
      <c r="H220" s="20">
        <f t="shared" si="22"/>
        <v>14892.47</v>
      </c>
      <c r="I220" s="79"/>
    </row>
    <row r="221" spans="1:9" s="80" customFormat="1" ht="12.75">
      <c r="A221" s="95">
        <v>7260350060</v>
      </c>
      <c r="B221" s="21" t="str">
        <f>VLOOKUP(A221,AGOSTO_21!A:B,2,FALSE)</f>
        <v>REDE ESG FOFO 150 1,26A1,75m ASF S/F</v>
      </c>
      <c r="C221" s="82">
        <v>164</v>
      </c>
      <c r="D221" s="22" t="str">
        <f>VLOOKUP(A221,AGOSTO_21!A:H,8,FALSE)</f>
        <v>M</v>
      </c>
      <c r="E221" s="9">
        <f>VLOOKUP(A221,AGOSTO_21!A:C,3,FALSE)</f>
        <v>229.76</v>
      </c>
      <c r="F221" s="20">
        <f t="shared" si="23"/>
        <v>37680.64</v>
      </c>
      <c r="G221" s="9">
        <f t="shared" si="21"/>
        <v>280.99</v>
      </c>
      <c r="H221" s="20">
        <f t="shared" si="22"/>
        <v>46082.36</v>
      </c>
      <c r="I221" s="79"/>
    </row>
    <row r="222" spans="1:9" s="80" customFormat="1" ht="12.75">
      <c r="A222" s="95">
        <v>7260550170</v>
      </c>
      <c r="B222" s="21" t="str">
        <f>VLOOKUP(A222,AGOSTO_21!A:B,2,FALSE)</f>
        <v>INTERCEP FOFO 150 AEREO - BEIRA RIO S/F</v>
      </c>
      <c r="C222" s="82">
        <v>1087</v>
      </c>
      <c r="D222" s="22" t="str">
        <f>VLOOKUP(A222,AGOSTO_21!A:H,8,FALSE)</f>
        <v>M</v>
      </c>
      <c r="E222" s="9">
        <f>VLOOKUP(A222,AGOSTO_21!A:C,3,FALSE)</f>
        <v>35</v>
      </c>
      <c r="F222" s="20">
        <f t="shared" si="23"/>
        <v>38045</v>
      </c>
      <c r="G222" s="9">
        <f t="shared" si="21"/>
        <v>42.8</v>
      </c>
      <c r="H222" s="20">
        <f t="shared" si="22"/>
        <v>46523.6</v>
      </c>
      <c r="I222" s="79"/>
    </row>
    <row r="223" spans="1:9" s="80" customFormat="1" ht="12.75">
      <c r="A223" s="83" t="s">
        <v>168</v>
      </c>
      <c r="B223" s="21"/>
      <c r="C223" s="84"/>
      <c r="D223" s="76"/>
      <c r="E223" s="77"/>
      <c r="F223" s="78"/>
      <c r="G223" s="77"/>
      <c r="H223" s="24">
        <f>SUBTOTAL(9,H224:H229)</f>
        <v>354202.28</v>
      </c>
      <c r="I223" s="79"/>
    </row>
    <row r="224" spans="1:9" s="80" customFormat="1" ht="12.75">
      <c r="A224" s="95">
        <v>7080100010</v>
      </c>
      <c r="B224" s="21" t="str">
        <f>VLOOKUP(A224,AGOSTO_21!A:B,2,FALSE)</f>
        <v>PV-ANEL CONCR DN 600 PROF ATE 1,25M</v>
      </c>
      <c r="C224" s="82">
        <v>35</v>
      </c>
      <c r="D224" s="22" t="str">
        <f>VLOOKUP(A224,AGOSTO_21!A:H,8,FALSE)</f>
        <v>UN</v>
      </c>
      <c r="E224" s="9">
        <f>VLOOKUP(A224,AGOSTO_21!A:C,3,FALSE)</f>
        <v>2042.95</v>
      </c>
      <c r="F224" s="20">
        <f aca="true" t="shared" si="24" ref="F224:F229">C224*E224</f>
        <v>71503.25</v>
      </c>
      <c r="G224" s="9">
        <f aca="true" t="shared" si="25" ref="G224:G229">TRUNC(E224*1.223,2)</f>
        <v>2498.52</v>
      </c>
      <c r="H224" s="20">
        <f aca="true" t="shared" si="26" ref="H224:H229">TRUNC(C224*G224,2)</f>
        <v>87448.2</v>
      </c>
      <c r="I224" s="79"/>
    </row>
    <row r="225" spans="1:9" s="80" customFormat="1" ht="12.75">
      <c r="A225" s="95">
        <v>7080100020</v>
      </c>
      <c r="B225" s="21" t="str">
        <f>VLOOKUP(A225,AGOSTO_21!A:B,2,FALSE)</f>
        <v>PV-ANEL CONCR DN 1000 PROF DE1,26A1,75M</v>
      </c>
      <c r="C225" s="82">
        <v>5</v>
      </c>
      <c r="D225" s="22" t="str">
        <f>VLOOKUP(A225,AGOSTO_21!A:H,8,FALSE)</f>
        <v>UN</v>
      </c>
      <c r="E225" s="9">
        <f>VLOOKUP(A225,AGOSTO_21!A:C,3,FALSE)</f>
        <v>3152.44</v>
      </c>
      <c r="F225" s="20">
        <f t="shared" si="24"/>
        <v>15762.2</v>
      </c>
      <c r="G225" s="9">
        <f t="shared" si="25"/>
        <v>3855.43</v>
      </c>
      <c r="H225" s="20">
        <f t="shared" si="26"/>
        <v>19277.15</v>
      </c>
      <c r="I225" s="79"/>
    </row>
    <row r="226" spans="1:9" s="80" customFormat="1" ht="12.75">
      <c r="A226" s="95">
        <v>7080100030</v>
      </c>
      <c r="B226" s="21" t="str">
        <f>VLOOKUP(A226,AGOSTO_21!A:B,2,FALSE)</f>
        <v>PV-ANEL CONCR DN 1000 PROF DE1,76A2,25M</v>
      </c>
      <c r="C226" s="82">
        <v>2</v>
      </c>
      <c r="D226" s="22" t="str">
        <f>VLOOKUP(A226,AGOSTO_21!A:H,8,FALSE)</f>
        <v>UN</v>
      </c>
      <c r="E226" s="9">
        <f>VLOOKUP(A226,AGOSTO_21!A:C,3,FALSE)</f>
        <v>3431.91</v>
      </c>
      <c r="F226" s="20">
        <f t="shared" si="24"/>
        <v>6863.82</v>
      </c>
      <c r="G226" s="9">
        <f t="shared" si="25"/>
        <v>4197.22</v>
      </c>
      <c r="H226" s="20">
        <f t="shared" si="26"/>
        <v>8394.44</v>
      </c>
      <c r="I226" s="79"/>
    </row>
    <row r="227" spans="1:9" s="80" customFormat="1" ht="12.75">
      <c r="A227" s="95">
        <v>7080100040</v>
      </c>
      <c r="B227" s="21" t="str">
        <f>VLOOKUP(A227,AGOSTO_21!A:B,2,FALSE)</f>
        <v>PV-ANEL CONCR DN 1000 PROF DE2,26A2,75M</v>
      </c>
      <c r="C227" s="82">
        <v>3</v>
      </c>
      <c r="D227" s="22" t="str">
        <f>VLOOKUP(A227,AGOSTO_21!A:H,8,FALSE)</f>
        <v>UN</v>
      </c>
      <c r="E227" s="9">
        <f>VLOOKUP(A227,AGOSTO_21!A:C,3,FALSE)</f>
        <v>3711.39</v>
      </c>
      <c r="F227" s="20">
        <f t="shared" si="24"/>
        <v>11134.17</v>
      </c>
      <c r="G227" s="9">
        <f t="shared" si="25"/>
        <v>4539.02</v>
      </c>
      <c r="H227" s="20">
        <f t="shared" si="26"/>
        <v>13617.06</v>
      </c>
      <c r="I227" s="79"/>
    </row>
    <row r="228" spans="1:9" s="80" customFormat="1" ht="12.75">
      <c r="A228" s="95">
        <v>7080100060</v>
      </c>
      <c r="B228" s="21" t="str">
        <f>VLOOKUP(A228,AGOSTO_21!A:B,2,FALSE)</f>
        <v>PV-ANEL CONCR DN 1200 PROF DE3,26A3,75M</v>
      </c>
      <c r="C228" s="82">
        <v>1</v>
      </c>
      <c r="D228" s="22" t="str">
        <f>VLOOKUP(A228,AGOSTO_21!A:H,8,FALSE)</f>
        <v>UN</v>
      </c>
      <c r="E228" s="9">
        <f>VLOOKUP(A228,AGOSTO_21!A:C,3,FALSE)</f>
        <v>5065.69</v>
      </c>
      <c r="F228" s="20">
        <f t="shared" si="24"/>
        <v>5065.69</v>
      </c>
      <c r="G228" s="9">
        <f t="shared" si="25"/>
        <v>6195.33</v>
      </c>
      <c r="H228" s="20">
        <f t="shared" si="26"/>
        <v>6195.33</v>
      </c>
      <c r="I228" s="79"/>
    </row>
    <row r="229" spans="1:9" s="80" customFormat="1" ht="12.75">
      <c r="A229" s="95">
        <v>7080100210</v>
      </c>
      <c r="B229" s="21" t="str">
        <f>VLOOKUP(A229,AGOSTO_21!A:B,2,FALSE)</f>
        <v>PV DN600 BEIRA RIO PROF ATE 1,25M-AEREO</v>
      </c>
      <c r="C229" s="82">
        <v>70</v>
      </c>
      <c r="D229" s="22" t="str">
        <f>VLOOKUP(A229,AGOSTO_21!A:H,8,FALSE)</f>
        <v>UN</v>
      </c>
      <c r="E229" s="9">
        <f>VLOOKUP(A229,AGOSTO_21!A:C,3,FALSE)</f>
        <v>2561.27</v>
      </c>
      <c r="F229" s="20">
        <f t="shared" si="24"/>
        <v>179288.9</v>
      </c>
      <c r="G229" s="9">
        <f t="shared" si="25"/>
        <v>3132.43</v>
      </c>
      <c r="H229" s="20">
        <f t="shared" si="26"/>
        <v>219270.1</v>
      </c>
      <c r="I229" s="79"/>
    </row>
    <row r="230" spans="1:9" s="80" customFormat="1" ht="12.75">
      <c r="A230" s="83" t="s">
        <v>71</v>
      </c>
      <c r="B230" s="21"/>
      <c r="C230" s="84"/>
      <c r="D230" s="76"/>
      <c r="E230" s="77"/>
      <c r="F230" s="78"/>
      <c r="G230" s="77"/>
      <c r="H230" s="24">
        <f>SUBTOTAL(9,H231)</f>
        <v>598507.2</v>
      </c>
      <c r="I230" s="79"/>
    </row>
    <row r="231" spans="1:9" s="80" customFormat="1" ht="12.75">
      <c r="A231" s="95">
        <v>7220150010</v>
      </c>
      <c r="B231" s="21" t="str">
        <f>VLOOKUP(A231,AGOSTO_21!A:B,2,FALSE)</f>
        <v>TUBO FOFO K7 ESG PB JE NBR15420 DN 150MM</v>
      </c>
      <c r="C231" s="82">
        <v>1440</v>
      </c>
      <c r="D231" s="22" t="str">
        <f>VLOOKUP(A231,AGOSTO_21!A:H,8,FALSE)</f>
        <v>M</v>
      </c>
      <c r="E231" s="9">
        <f>VLOOKUP(A231,AGOSTO_21!A:C,3,FALSE)</f>
        <v>359.64</v>
      </c>
      <c r="F231" s="20">
        <f>C231*E231</f>
        <v>517881.6</v>
      </c>
      <c r="G231" s="9">
        <f>TRUNC(E231*1.1557,2)</f>
        <v>415.63</v>
      </c>
      <c r="H231" s="20">
        <f>TRUNC(C231*G231,2)</f>
        <v>598507.2</v>
      </c>
      <c r="I231" s="79"/>
    </row>
    <row r="232" spans="1:9" s="106" customFormat="1" ht="12.75">
      <c r="A232" s="103" t="s">
        <v>220</v>
      </c>
      <c r="B232" s="103"/>
      <c r="C232" s="108">
        <f>SUM(C234:C239)</f>
        <v>236</v>
      </c>
      <c r="D232" s="107" t="s">
        <v>4</v>
      </c>
      <c r="E232" s="103"/>
      <c r="F232" s="104"/>
      <c r="G232" s="104"/>
      <c r="H232" s="104">
        <f>SUBTOTAL(9,H233:H239)</f>
        <v>211941.31</v>
      </c>
      <c r="I232" s="109"/>
    </row>
    <row r="233" spans="1:9" s="80" customFormat="1" ht="12.75">
      <c r="A233" s="83" t="s">
        <v>60</v>
      </c>
      <c r="B233" s="21"/>
      <c r="C233" s="84"/>
      <c r="D233" s="76"/>
      <c r="E233" s="77"/>
      <c r="F233" s="78"/>
      <c r="G233" s="77"/>
      <c r="H233" s="24">
        <f>SUBTOTAL(9,H234:H239)</f>
        <v>211941.31</v>
      </c>
      <c r="I233" s="79"/>
    </row>
    <row r="234" spans="1:9" s="80" customFormat="1" ht="12.75">
      <c r="A234" s="95">
        <v>7200100010</v>
      </c>
      <c r="B234" s="21" t="str">
        <f>VLOOKUP(A234,AGOSTO_21!A:B,2,FALSE)</f>
        <v>LIG PRED ESG LONGA C/MAT S/PAV H0,6A1,0M</v>
      </c>
      <c r="C234" s="82">
        <v>44</v>
      </c>
      <c r="D234" s="22" t="str">
        <f>VLOOKUP(A234,AGOSTO_21!A:H,8,FALSE)</f>
        <v>UN</v>
      </c>
      <c r="E234" s="9">
        <f>VLOOKUP(A234,AGOSTO_21!A:C,3,FALSE)</f>
        <v>696.86</v>
      </c>
      <c r="F234" s="20">
        <f aca="true" t="shared" si="27" ref="F234:F239">C234*E234</f>
        <v>30661.84</v>
      </c>
      <c r="G234" s="9">
        <f aca="true" t="shared" si="28" ref="G234:G239">TRUNC(E234*1.223,2)</f>
        <v>852.25</v>
      </c>
      <c r="H234" s="20">
        <f aca="true" t="shared" si="29" ref="H234:H239">TRUNC(C234*G234,2)</f>
        <v>37499</v>
      </c>
      <c r="I234" s="79"/>
    </row>
    <row r="235" spans="1:9" s="80" customFormat="1" ht="12.75">
      <c r="A235" s="95">
        <v>7200100020</v>
      </c>
      <c r="B235" s="21" t="str">
        <f>VLOOKUP(A235,AGOSTO_21!A:B,2,FALSE)</f>
        <v>LIG PRED ESG LONGA C/MAT PARAL H0,6A1,0M</v>
      </c>
      <c r="C235" s="82">
        <v>55</v>
      </c>
      <c r="D235" s="22" t="str">
        <f>VLOOKUP(A235,AGOSTO_21!A:H,8,FALSE)</f>
        <v>UN</v>
      </c>
      <c r="E235" s="9">
        <f>VLOOKUP(A235,AGOSTO_21!A:C,3,FALSE)</f>
        <v>960.64</v>
      </c>
      <c r="F235" s="20">
        <f t="shared" si="27"/>
        <v>52835.2</v>
      </c>
      <c r="G235" s="9">
        <f t="shared" si="28"/>
        <v>1174.86</v>
      </c>
      <c r="H235" s="20">
        <f t="shared" si="29"/>
        <v>64617.3</v>
      </c>
      <c r="I235" s="79"/>
    </row>
    <row r="236" spans="1:9" s="80" customFormat="1" ht="12.75">
      <c r="A236" s="95">
        <v>7200100040</v>
      </c>
      <c r="B236" s="21" t="str">
        <f>VLOOKUP(A236,AGOSTO_21!A:B,2,FALSE)</f>
        <v>LIG PRED ESG LONGA C/MAT ASFAL H0,6A1,0M</v>
      </c>
      <c r="C236" s="82">
        <v>19</v>
      </c>
      <c r="D236" s="22" t="str">
        <f>VLOOKUP(A236,AGOSTO_21!A:H,8,FALSE)</f>
        <v>UN</v>
      </c>
      <c r="E236" s="9">
        <f>VLOOKUP(A236,AGOSTO_21!A:C,3,FALSE)</f>
        <v>1021.52</v>
      </c>
      <c r="F236" s="20">
        <f t="shared" si="27"/>
        <v>19408.88</v>
      </c>
      <c r="G236" s="9">
        <f t="shared" si="28"/>
        <v>1249.31</v>
      </c>
      <c r="H236" s="20">
        <f t="shared" si="29"/>
        <v>23736.89</v>
      </c>
      <c r="I236" s="79"/>
    </row>
    <row r="237" spans="1:9" s="80" customFormat="1" ht="12.75">
      <c r="A237" s="95">
        <v>7200100050</v>
      </c>
      <c r="B237" s="21" t="str">
        <f>VLOOKUP(A237,AGOSTO_21!A:B,2,FALSE)</f>
        <v>LIG PRED ESG CURTA C/MAT S/PAV H0,6A1,0M</v>
      </c>
      <c r="C237" s="82">
        <v>44</v>
      </c>
      <c r="D237" s="22" t="str">
        <f>VLOOKUP(A237,AGOSTO_21!A:H,8,FALSE)</f>
        <v>UN</v>
      </c>
      <c r="E237" s="9">
        <f>VLOOKUP(A237,AGOSTO_21!A:C,3,FALSE)</f>
        <v>490.58</v>
      </c>
      <c r="F237" s="20">
        <f t="shared" si="27"/>
        <v>21585.52</v>
      </c>
      <c r="G237" s="9">
        <f t="shared" si="28"/>
        <v>599.97</v>
      </c>
      <c r="H237" s="20">
        <f t="shared" si="29"/>
        <v>26398.68</v>
      </c>
      <c r="I237" s="79"/>
    </row>
    <row r="238" spans="1:9" s="80" customFormat="1" ht="12.75">
      <c r="A238" s="95">
        <v>7200100060</v>
      </c>
      <c r="B238" s="21" t="str">
        <f>VLOOKUP(A238,AGOSTO_21!A:B,2,FALSE)</f>
        <v>LIG PRED ESG CURTA C/MAT PARAL H0,6A1,0M</v>
      </c>
      <c r="C238" s="82">
        <v>55</v>
      </c>
      <c r="D238" s="22" t="str">
        <f>VLOOKUP(A238,AGOSTO_21!A:H,8,FALSE)</f>
        <v>UN</v>
      </c>
      <c r="E238" s="9">
        <f>VLOOKUP(A238,AGOSTO_21!A:C,3,FALSE)</f>
        <v>648.85</v>
      </c>
      <c r="F238" s="20">
        <f t="shared" si="27"/>
        <v>35686.75</v>
      </c>
      <c r="G238" s="9">
        <f t="shared" si="28"/>
        <v>793.54</v>
      </c>
      <c r="H238" s="20">
        <f t="shared" si="29"/>
        <v>43644.7</v>
      </c>
      <c r="I238" s="79"/>
    </row>
    <row r="239" spans="1:9" s="80" customFormat="1" ht="12.75">
      <c r="A239" s="95">
        <v>7200100080</v>
      </c>
      <c r="B239" s="21" t="str">
        <f>VLOOKUP(A239,AGOSTO_21!A:B,2,FALSE)</f>
        <v>LIG PRED ESG CURTA C/MAT ASFAL H0,6A1,0M</v>
      </c>
      <c r="C239" s="82">
        <v>19</v>
      </c>
      <c r="D239" s="22" t="str">
        <f>VLOOKUP(A239,AGOSTO_21!A:H,8,FALSE)</f>
        <v>UN</v>
      </c>
      <c r="E239" s="9">
        <f>VLOOKUP(A239,AGOSTO_21!A:C,3,FALSE)</f>
        <v>690.49</v>
      </c>
      <c r="F239" s="20">
        <f t="shared" si="27"/>
        <v>13119.31</v>
      </c>
      <c r="G239" s="9">
        <f t="shared" si="28"/>
        <v>844.46</v>
      </c>
      <c r="H239" s="20">
        <f t="shared" si="29"/>
        <v>16044.74</v>
      </c>
      <c r="I239" s="79"/>
    </row>
    <row r="240" spans="1:9" s="106" customFormat="1" ht="12.75">
      <c r="A240" s="103" t="s">
        <v>187</v>
      </c>
      <c r="B240" s="103"/>
      <c r="C240" s="108"/>
      <c r="D240" s="107"/>
      <c r="E240" s="103"/>
      <c r="F240" s="104"/>
      <c r="G240" s="104"/>
      <c r="H240" s="104">
        <f>SUBTOTAL(9,H241:H340)</f>
        <v>313101.31</v>
      </c>
      <c r="I240" s="109"/>
    </row>
    <row r="241" spans="1:9" s="26" customFormat="1" ht="12.75">
      <c r="A241" s="74" t="s">
        <v>150</v>
      </c>
      <c r="B241" s="21"/>
      <c r="C241" s="75"/>
      <c r="D241" s="61"/>
      <c r="E241" s="61"/>
      <c r="F241" s="24"/>
      <c r="H241" s="24">
        <f>SUBTOTAL(9,H242:H244)</f>
        <v>1191.35</v>
      </c>
      <c r="I241" s="63"/>
    </row>
    <row r="242" spans="1:9" s="26" customFormat="1" ht="12.75">
      <c r="A242" s="71">
        <v>7020100090</v>
      </c>
      <c r="B242" s="21" t="str">
        <f>VLOOKUP(A242,AGOSTO_21!A:B,2,FALSE)</f>
        <v>LOCACAO OBRA COM EQUIPAMENTO TOPOGRAFICO</v>
      </c>
      <c r="C242" s="73">
        <v>56</v>
      </c>
      <c r="D242" s="22" t="str">
        <f>VLOOKUP(A242,AGOSTO_21!A:H,8,FALSE)</f>
        <v>M2</v>
      </c>
      <c r="E242" s="9">
        <f>VLOOKUP(A242,AGOSTO_21!A:C,3,FALSE)</f>
        <v>4.23</v>
      </c>
      <c r="F242" s="20">
        <f>C242*E242</f>
        <v>236.88000000000002</v>
      </c>
      <c r="G242" s="9">
        <f>E242*1.223</f>
        <v>5.173290000000001</v>
      </c>
      <c r="H242" s="20">
        <f>TRUNC(C242*G242,2)</f>
        <v>289.7</v>
      </c>
      <c r="I242" s="63"/>
    </row>
    <row r="243" spans="1:9" s="26" customFormat="1" ht="12.75">
      <c r="A243" s="71">
        <v>7020100110</v>
      </c>
      <c r="B243" s="21" t="str">
        <f>VLOOKUP(A243,AGOSTO_21!A:B,2,FALSE)</f>
        <v>LOCACAO AREA COM EQUIPAMENTO TOPOGRAFICO</v>
      </c>
      <c r="C243" s="73">
        <v>224</v>
      </c>
      <c r="D243" s="22" t="str">
        <f>VLOOKUP(A243,AGOSTO_21!A:H,8,FALSE)</f>
        <v>M2</v>
      </c>
      <c r="E243" s="9">
        <f>VLOOKUP(A243,AGOSTO_21!A:C,3,FALSE)</f>
        <v>2.04</v>
      </c>
      <c r="F243" s="20">
        <f>C243*E243</f>
        <v>456.96000000000004</v>
      </c>
      <c r="G243" s="9">
        <f>E243*1.223</f>
        <v>2.49492</v>
      </c>
      <c r="H243" s="20">
        <f>TRUNC(C243*G243,2)</f>
        <v>558.86</v>
      </c>
      <c r="I243" s="63"/>
    </row>
    <row r="244" spans="1:9" s="26" customFormat="1" ht="12.75">
      <c r="A244" s="71">
        <v>7020100020</v>
      </c>
      <c r="B244" s="21" t="str">
        <f>VLOOKUP(A244,AGOSTO_21!A:B,2,FALSE)</f>
        <v>CADASTRO DA OBRA CIVIL LOCALIZADA</v>
      </c>
      <c r="C244" s="73">
        <v>1</v>
      </c>
      <c r="D244" s="22" t="str">
        <f>VLOOKUP(A244,AGOSTO_21!A:H,8,FALSE)</f>
        <v>UN</v>
      </c>
      <c r="E244" s="9">
        <f>VLOOKUP(A244,AGOSTO_21!A:C,3,FALSE)</f>
        <v>280.29</v>
      </c>
      <c r="F244" s="20">
        <f>C244*E244</f>
        <v>280.29</v>
      </c>
      <c r="G244" s="9">
        <f>E244*1.223</f>
        <v>342.79467000000005</v>
      </c>
      <c r="H244" s="20">
        <f>TRUNC(C244*G244,2)</f>
        <v>342.79</v>
      </c>
      <c r="I244" s="63"/>
    </row>
    <row r="245" spans="1:9" s="26" customFormat="1" ht="12.75">
      <c r="A245" s="74" t="s">
        <v>55</v>
      </c>
      <c r="B245" s="21"/>
      <c r="C245" s="75"/>
      <c r="D245" s="61"/>
      <c r="E245" s="61"/>
      <c r="F245" s="24"/>
      <c r="H245" s="24">
        <f>SUBTOTAL(9,H246:H247)</f>
        <v>9954.79</v>
      </c>
      <c r="I245" s="63"/>
    </row>
    <row r="246" spans="1:9" s="26" customFormat="1" ht="12.75">
      <c r="A246" s="71">
        <v>7030100030</v>
      </c>
      <c r="B246" s="21" t="str">
        <f>VLOOKUP(A246,AGOSTO_21!A:B,2,FALSE)</f>
        <v>TAPUME PROT TELHA MET E=0,50MM H=2,0M</v>
      </c>
      <c r="C246" s="73">
        <v>62</v>
      </c>
      <c r="D246" s="22" t="str">
        <f>VLOOKUP(A246,AGOSTO_21!A:H,8,FALSE)</f>
        <v>M</v>
      </c>
      <c r="E246" s="9">
        <f>VLOOKUP(A246,AGOSTO_21!A:C,3,FALSE)</f>
        <v>128.25</v>
      </c>
      <c r="F246" s="20">
        <f>C246*E246</f>
        <v>7951.5</v>
      </c>
      <c r="G246" s="9">
        <f>E246*1.223</f>
        <v>156.84975</v>
      </c>
      <c r="H246" s="20">
        <f>TRUNC(C246*G246,2)</f>
        <v>9724.68</v>
      </c>
      <c r="I246" s="63"/>
    </row>
    <row r="247" spans="1:9" s="26" customFormat="1" ht="12.75">
      <c r="A247" s="71">
        <v>7030100210</v>
      </c>
      <c r="B247" s="21" t="str">
        <f>VLOOKUP(A247,AGOSTO_21!A:B,2,FALSE)</f>
        <v>LIMPEZA MANUAL DE TERRENO</v>
      </c>
      <c r="C247" s="73">
        <v>224</v>
      </c>
      <c r="D247" s="22" t="str">
        <f>VLOOKUP(A247,AGOSTO_21!A:H,8,FALSE)</f>
        <v>M2</v>
      </c>
      <c r="E247" s="9">
        <f>VLOOKUP(A247,AGOSTO_21!A:C,3,FALSE)</f>
        <v>0.84</v>
      </c>
      <c r="F247" s="20">
        <f>C247*E247</f>
        <v>188.16</v>
      </c>
      <c r="G247" s="9">
        <f>E247*1.223</f>
        <v>1.02732</v>
      </c>
      <c r="H247" s="20">
        <f>TRUNC(C247*G247,2)</f>
        <v>230.11</v>
      </c>
      <c r="I247" s="63"/>
    </row>
    <row r="248" spans="1:9" s="26" customFormat="1" ht="12.75">
      <c r="A248" s="74" t="s">
        <v>48</v>
      </c>
      <c r="B248" s="21"/>
      <c r="C248" s="75"/>
      <c r="D248" s="61"/>
      <c r="E248" s="61"/>
      <c r="F248" s="24"/>
      <c r="H248" s="24">
        <f>SUBTOTAL(9,H249:H255)</f>
        <v>18835.050000000003</v>
      </c>
      <c r="I248" s="63"/>
    </row>
    <row r="249" spans="1:9" s="26" customFormat="1" ht="12.75">
      <c r="A249" s="71">
        <v>7040100010</v>
      </c>
      <c r="B249" s="21" t="str">
        <f>VLOOKUP(A249,AGOSTO_21!A:B,2,FALSE)</f>
        <v>ESCAVACAO MANUAL SOLO 1ªCAT PROF ATE 3M</v>
      </c>
      <c r="C249" s="73">
        <v>25</v>
      </c>
      <c r="D249" s="22" t="str">
        <f>VLOOKUP(A249,AGOSTO_21!A:H,8,FALSE)</f>
        <v>M3</v>
      </c>
      <c r="E249" s="9">
        <f>VLOOKUP(A249,AGOSTO_21!A:C,3,FALSE)</f>
        <v>42.15</v>
      </c>
      <c r="F249" s="20">
        <f aca="true" t="shared" si="30" ref="F249:F255">C249*E249</f>
        <v>1053.75</v>
      </c>
      <c r="G249" s="9">
        <f aca="true" t="shared" si="31" ref="G249:G255">E249*1.223</f>
        <v>51.54945</v>
      </c>
      <c r="H249" s="20">
        <f aca="true" t="shared" si="32" ref="H249:H255">TRUNC(C249*G249,2)</f>
        <v>1288.73</v>
      </c>
      <c r="I249" s="63"/>
    </row>
    <row r="250" spans="1:9" s="26" customFormat="1" ht="12.75">
      <c r="A250" s="71">
        <v>7040100060</v>
      </c>
      <c r="B250" s="21" t="str">
        <f>VLOOKUP(A250,AGOSTO_21!A:B,2,FALSE)</f>
        <v>ESCAVACAO MECAN SOLO 1ªCAT PROF ATE 3M</v>
      </c>
      <c r="C250" s="73">
        <v>225</v>
      </c>
      <c r="D250" s="22" t="str">
        <f>VLOOKUP(A250,AGOSTO_21!A:H,8,FALSE)</f>
        <v>M3</v>
      </c>
      <c r="E250" s="9">
        <f>VLOOKUP(A250,AGOSTO_21!A:C,3,FALSE)</f>
        <v>11.62</v>
      </c>
      <c r="F250" s="20">
        <f t="shared" si="30"/>
        <v>2614.5</v>
      </c>
      <c r="G250" s="9">
        <f t="shared" si="31"/>
        <v>14.21126</v>
      </c>
      <c r="H250" s="20">
        <f t="shared" si="32"/>
        <v>3197.53</v>
      </c>
      <c r="I250" s="63"/>
    </row>
    <row r="251" spans="1:9" s="26" customFormat="1" ht="12.75">
      <c r="A251" s="71">
        <v>7040100070</v>
      </c>
      <c r="B251" s="21" t="str">
        <f>VLOOKUP(A251,AGOSTO_21!A:B,2,FALSE)</f>
        <v>ESCAVACAO MECAN SOLO 1ªCAT PROF ACI 3M</v>
      </c>
      <c r="C251" s="73">
        <v>73</v>
      </c>
      <c r="D251" s="22" t="str">
        <f>VLOOKUP(A251,AGOSTO_21!A:H,8,FALSE)</f>
        <v>M3</v>
      </c>
      <c r="E251" s="9">
        <f>VLOOKUP(A251,AGOSTO_21!A:C,3,FALSE)</f>
        <v>17.32</v>
      </c>
      <c r="F251" s="20">
        <f t="shared" si="30"/>
        <v>1264.3600000000001</v>
      </c>
      <c r="G251" s="9">
        <f t="shared" si="31"/>
        <v>21.182360000000003</v>
      </c>
      <c r="H251" s="20">
        <f t="shared" si="32"/>
        <v>1546.31</v>
      </c>
      <c r="I251" s="63"/>
    </row>
    <row r="252" spans="1:9" s="26" customFormat="1" ht="12.75">
      <c r="A252" s="71">
        <v>7040100220</v>
      </c>
      <c r="B252" s="21" t="str">
        <f>VLOOKUP(A252,AGOSTO_21!A:B,2,FALSE)</f>
        <v>REATERRO COM COMPACTACAO MECANICA</v>
      </c>
      <c r="C252" s="73">
        <v>216</v>
      </c>
      <c r="D252" s="22" t="str">
        <f>VLOOKUP(A252,AGOSTO_21!A:H,8,FALSE)</f>
        <v>M3</v>
      </c>
      <c r="E252" s="9">
        <f>VLOOKUP(A252,AGOSTO_21!A:C,3,FALSE)</f>
        <v>20.82</v>
      </c>
      <c r="F252" s="20">
        <f t="shared" si="30"/>
        <v>4497.12</v>
      </c>
      <c r="G252" s="9">
        <f t="shared" si="31"/>
        <v>25.462860000000003</v>
      </c>
      <c r="H252" s="20">
        <f t="shared" si="32"/>
        <v>5499.97</v>
      </c>
      <c r="I252" s="63"/>
    </row>
    <row r="253" spans="1:9" s="26" customFormat="1" ht="12.75">
      <c r="A253" s="71">
        <v>7040100280</v>
      </c>
      <c r="B253" s="21" t="str">
        <f>VLOOKUP(A253,AGOSTO_21!A:B,2,FALSE)</f>
        <v>ATERRO COM ARGILA C/ APILOAMENTO MANUAL</v>
      </c>
      <c r="C253" s="73">
        <v>54</v>
      </c>
      <c r="D253" s="22" t="str">
        <f>VLOOKUP(A253,AGOSTO_21!A:H,8,FALSE)</f>
        <v>M3</v>
      </c>
      <c r="E253" s="9">
        <f>VLOOKUP(A253,AGOSTO_21!A:C,3,FALSE)</f>
        <v>86.4</v>
      </c>
      <c r="F253" s="20">
        <f t="shared" si="30"/>
        <v>4665.6</v>
      </c>
      <c r="G253" s="9">
        <f t="shared" si="31"/>
        <v>105.66720000000001</v>
      </c>
      <c r="H253" s="20">
        <f t="shared" si="32"/>
        <v>5706.02</v>
      </c>
      <c r="I253" s="63"/>
    </row>
    <row r="254" spans="1:9" s="26" customFormat="1" ht="12.75">
      <c r="A254" s="71">
        <v>7040100350</v>
      </c>
      <c r="B254" s="21" t="str">
        <f>VLOOKUP(A254,AGOSTO_21!A:B,2,FALSE)</f>
        <v>CARGA E DESCARGA QQ TIPO SOLO(BOTA FORA)</v>
      </c>
      <c r="C254" s="73">
        <v>107</v>
      </c>
      <c r="D254" s="22" t="str">
        <f>VLOOKUP(A254,AGOSTO_21!A:H,8,FALSE)</f>
        <v>M3</v>
      </c>
      <c r="E254" s="9">
        <f>VLOOKUP(A254,AGOSTO_21!A:C,3,FALSE)</f>
        <v>2.9</v>
      </c>
      <c r="F254" s="20">
        <f t="shared" si="30"/>
        <v>310.3</v>
      </c>
      <c r="G254" s="9">
        <f t="shared" si="31"/>
        <v>3.5467</v>
      </c>
      <c r="H254" s="20">
        <f t="shared" si="32"/>
        <v>379.49</v>
      </c>
      <c r="I254" s="63"/>
    </row>
    <row r="255" spans="1:9" s="26" customFormat="1" ht="12.75">
      <c r="A255" s="71">
        <v>7040100380</v>
      </c>
      <c r="B255" s="21" t="str">
        <f>VLOOKUP(A255,AGOSTO_21!A:B,2,FALSE)</f>
        <v>TRANSPORTE DE SOLOS PARA BOTA FORA</v>
      </c>
      <c r="C255" s="73">
        <v>1070</v>
      </c>
      <c r="D255" s="22" t="str">
        <f>VLOOKUP(A255,AGOSTO_21!A:H,8,FALSE)</f>
        <v>MK</v>
      </c>
      <c r="E255" s="9">
        <f>VLOOKUP(A255,AGOSTO_21!A:C,3,FALSE)</f>
        <v>0.93</v>
      </c>
      <c r="F255" s="20">
        <f t="shared" si="30"/>
        <v>995.1</v>
      </c>
      <c r="G255" s="9">
        <f t="shared" si="31"/>
        <v>1.1373900000000001</v>
      </c>
      <c r="H255" s="20">
        <f t="shared" si="32"/>
        <v>1217</v>
      </c>
      <c r="I255" s="63"/>
    </row>
    <row r="256" spans="1:9" s="26" customFormat="1" ht="12.75">
      <c r="A256" s="74" t="s">
        <v>152</v>
      </c>
      <c r="B256" s="21"/>
      <c r="C256" s="75"/>
      <c r="D256" s="61"/>
      <c r="E256" s="61"/>
      <c r="F256" s="24"/>
      <c r="H256" s="24">
        <f>SUBTOTAL(9,H257)</f>
        <v>3499.44</v>
      </c>
      <c r="I256" s="63"/>
    </row>
    <row r="257" spans="1:9" s="26" customFormat="1" ht="12.75">
      <c r="A257" s="71">
        <v>7050100030</v>
      </c>
      <c r="B257" s="21" t="str">
        <f>VLOOKUP(A257,AGOSTO_21!A:B,2,FALSE)</f>
        <v>ESCORAMENTO CAVAS COM PRANCHA METALICA</v>
      </c>
      <c r="C257" s="73">
        <v>47</v>
      </c>
      <c r="D257" s="22" t="str">
        <f>VLOOKUP(A257,AGOSTO_21!A:H,8,FALSE)</f>
        <v>M2</v>
      </c>
      <c r="E257" s="9">
        <f>VLOOKUP(A257,AGOSTO_21!A:C,3,FALSE)</f>
        <v>60.88</v>
      </c>
      <c r="F257" s="20">
        <f>C257*E257</f>
        <v>2861.36</v>
      </c>
      <c r="G257" s="9">
        <f>E257*1.223</f>
        <v>74.45624000000001</v>
      </c>
      <c r="H257" s="20">
        <f>TRUNC(C257*G257,2)</f>
        <v>3499.44</v>
      </c>
      <c r="I257" s="63"/>
    </row>
    <row r="258" spans="1:9" s="26" customFormat="1" ht="12.75">
      <c r="A258" s="74" t="s">
        <v>151</v>
      </c>
      <c r="B258" s="21"/>
      <c r="C258" s="75"/>
      <c r="D258" s="61"/>
      <c r="E258" s="61"/>
      <c r="F258" s="24"/>
      <c r="H258" s="24">
        <f>SUBTOTAL(9,H259)</f>
        <v>1746.44</v>
      </c>
      <c r="I258" s="63"/>
    </row>
    <row r="259" spans="1:9" s="26" customFormat="1" ht="12.75">
      <c r="A259" s="71">
        <v>7060100010</v>
      </c>
      <c r="B259" s="21" t="str">
        <f>VLOOKUP(A259,AGOSTO_21!A:B,2,FALSE)</f>
        <v>ESGOT C/ AUX DE CJ MOTO-BOMBA ATE 10M3/H</v>
      </c>
      <c r="C259" s="73">
        <v>200</v>
      </c>
      <c r="D259" s="22" t="str">
        <f>VLOOKUP(A259,AGOSTO_21!A:H,8,FALSE)</f>
        <v>HRS</v>
      </c>
      <c r="E259" s="9">
        <f>VLOOKUP(A259,AGOSTO_21!A:C,3,FALSE)</f>
        <v>7.14</v>
      </c>
      <c r="F259" s="20">
        <f>C259*E259</f>
        <v>1428</v>
      </c>
      <c r="G259" s="9">
        <f>E259*1.223</f>
        <v>8.73222</v>
      </c>
      <c r="H259" s="20">
        <f>TRUNC(C259*G259,2)</f>
        <v>1746.44</v>
      </c>
      <c r="I259" s="63"/>
    </row>
    <row r="260" spans="1:9" s="26" customFormat="1" ht="12.75">
      <c r="A260" s="74" t="s">
        <v>153</v>
      </c>
      <c r="B260" s="21"/>
      <c r="C260" s="75"/>
      <c r="D260" s="61"/>
      <c r="E260" s="61"/>
      <c r="F260" s="24"/>
      <c r="H260" s="24">
        <f>SUBTOTAL(9,H261:H266)</f>
        <v>63995.86</v>
      </c>
      <c r="I260" s="63"/>
    </row>
    <row r="261" spans="1:9" s="26" customFormat="1" ht="12.75">
      <c r="A261" s="71">
        <v>7070100050</v>
      </c>
      <c r="B261" s="21" t="str">
        <f>VLOOKUP(A261,AGOSTO_21!A:B,2,FALSE)</f>
        <v>LASTRO DE BRITA "2"</v>
      </c>
      <c r="C261" s="73">
        <v>3</v>
      </c>
      <c r="D261" s="22" t="str">
        <f>VLOOKUP(A261,AGOSTO_21!A:H,8,FALSE)</f>
        <v>M3</v>
      </c>
      <c r="E261" s="9">
        <f>VLOOKUP(A261,AGOSTO_21!A:C,3,FALSE)</f>
        <v>103.77</v>
      </c>
      <c r="F261" s="20">
        <f aca="true" t="shared" si="33" ref="F261:F266">C261*E261</f>
        <v>311.31</v>
      </c>
      <c r="G261" s="9">
        <f aca="true" t="shared" si="34" ref="G261:G266">E261*1.223</f>
        <v>126.91071000000001</v>
      </c>
      <c r="H261" s="20">
        <f aca="true" t="shared" si="35" ref="H261:H266">TRUNC(C261*G261,2)</f>
        <v>380.73</v>
      </c>
      <c r="I261" s="63"/>
    </row>
    <row r="262" spans="1:9" s="26" customFormat="1" ht="12.75">
      <c r="A262" s="71">
        <v>7070100090</v>
      </c>
      <c r="B262" s="21" t="str">
        <f>VLOOKUP(A262,AGOSTO_21!A:B,2,FALSE)</f>
        <v>LASTRO DE CONCRETO MAGRO</v>
      </c>
      <c r="C262" s="73">
        <v>2</v>
      </c>
      <c r="D262" s="22" t="str">
        <f>VLOOKUP(A262,AGOSTO_21!A:H,8,FALSE)</f>
        <v>M3</v>
      </c>
      <c r="E262" s="9">
        <f>VLOOKUP(A262,AGOSTO_21!A:C,3,FALSE)</f>
        <v>448.72</v>
      </c>
      <c r="F262" s="20">
        <f t="shared" si="33"/>
        <v>897.44</v>
      </c>
      <c r="G262" s="9">
        <f t="shared" si="34"/>
        <v>548.78456</v>
      </c>
      <c r="H262" s="20">
        <f t="shared" si="35"/>
        <v>1097.56</v>
      </c>
      <c r="I262" s="63"/>
    </row>
    <row r="263" spans="1:9" s="26" customFormat="1" ht="12.75">
      <c r="A263" s="71">
        <v>7070100140</v>
      </c>
      <c r="B263" s="21" t="str">
        <f>VLOOKUP(A263,AGOSTO_21!A:B,2,FALSE)</f>
        <v>FORMA PLANA CHAPA 12MM-VIGA/PILAR/PAREDE</v>
      </c>
      <c r="C263" s="73">
        <v>113</v>
      </c>
      <c r="D263" s="22" t="str">
        <f>VLOOKUP(A263,AGOSTO_21!A:H,8,FALSE)</f>
        <v>M2</v>
      </c>
      <c r="E263" s="9">
        <f>VLOOKUP(A263,AGOSTO_21!A:C,3,FALSE)</f>
        <v>80.98</v>
      </c>
      <c r="F263" s="20">
        <f t="shared" si="33"/>
        <v>9150.74</v>
      </c>
      <c r="G263" s="9">
        <f t="shared" si="34"/>
        <v>99.03854000000001</v>
      </c>
      <c r="H263" s="20">
        <f t="shared" si="35"/>
        <v>11191.35</v>
      </c>
      <c r="I263" s="63"/>
    </row>
    <row r="264" spans="1:9" s="26" customFormat="1" ht="12.75">
      <c r="A264" s="71">
        <v>7070100160</v>
      </c>
      <c r="B264" s="21" t="str">
        <f>VLOOKUP(A264,AGOSTO_21!A:B,2,FALSE)</f>
        <v>FORMA CURVA CHAPA COMPENSADA PLAST 12MM</v>
      </c>
      <c r="C264" s="73">
        <v>61</v>
      </c>
      <c r="D264" s="22" t="str">
        <f>VLOOKUP(A264,AGOSTO_21!A:H,8,FALSE)</f>
        <v>M2</v>
      </c>
      <c r="E264" s="9">
        <f>VLOOKUP(A264,AGOSTO_21!A:C,3,FALSE)</f>
        <v>99.88</v>
      </c>
      <c r="F264" s="20">
        <f t="shared" si="33"/>
        <v>6092.679999999999</v>
      </c>
      <c r="G264" s="9">
        <f t="shared" si="34"/>
        <v>122.15324</v>
      </c>
      <c r="H264" s="20">
        <f t="shared" si="35"/>
        <v>7451.34</v>
      </c>
      <c r="I264" s="63"/>
    </row>
    <row r="265" spans="1:9" s="26" customFormat="1" ht="12.75">
      <c r="A265" s="71">
        <v>7070100200</v>
      </c>
      <c r="B265" s="21" t="str">
        <f>VLOOKUP(A265,AGOSTO_21!A:B,2,FALSE)</f>
        <v>ARMADURA CA-50</v>
      </c>
      <c r="C265" s="73">
        <v>1828</v>
      </c>
      <c r="D265" s="22" t="str">
        <f>VLOOKUP(A265,AGOSTO_21!A:H,8,FALSE)</f>
        <v>KG</v>
      </c>
      <c r="E265" s="9">
        <f>VLOOKUP(A265,AGOSTO_21!A:C,3,FALSE)</f>
        <v>14.62</v>
      </c>
      <c r="F265" s="20">
        <f t="shared" si="33"/>
        <v>26725.359999999997</v>
      </c>
      <c r="G265" s="9">
        <f t="shared" si="34"/>
        <v>17.88026</v>
      </c>
      <c r="H265" s="20">
        <f t="shared" si="35"/>
        <v>32685.11</v>
      </c>
      <c r="I265" s="63"/>
    </row>
    <row r="266" spans="1:9" s="26" customFormat="1" ht="12.75">
      <c r="A266" s="71">
        <v>7070100290</v>
      </c>
      <c r="B266" s="21" t="str">
        <f>VLOOKUP(A266,AGOSTO_21!A:B,2,FALSE)</f>
        <v>CONCRETO USINADO FCK 300 KG/CM2</v>
      </c>
      <c r="C266" s="73">
        <v>19</v>
      </c>
      <c r="D266" s="22" t="str">
        <f>VLOOKUP(A266,AGOSTO_21!A:H,8,FALSE)</f>
        <v>M3</v>
      </c>
      <c r="E266" s="9">
        <f>VLOOKUP(A266,AGOSTO_21!A:C,3,FALSE)</f>
        <v>481.55</v>
      </c>
      <c r="F266" s="20">
        <f t="shared" si="33"/>
        <v>9149.45</v>
      </c>
      <c r="G266" s="9">
        <f t="shared" si="34"/>
        <v>588.93565</v>
      </c>
      <c r="H266" s="20">
        <f t="shared" si="35"/>
        <v>11189.77</v>
      </c>
      <c r="I266" s="63"/>
    </row>
    <row r="267" spans="1:9" s="26" customFormat="1" ht="12.75">
      <c r="A267" s="74" t="s">
        <v>149</v>
      </c>
      <c r="B267" s="21"/>
      <c r="C267" s="75"/>
      <c r="D267" s="61"/>
      <c r="E267" s="61"/>
      <c r="F267" s="24"/>
      <c r="H267" s="24">
        <f>SUBTOTAL(9,H268)</f>
        <v>5791.17</v>
      </c>
      <c r="I267" s="63"/>
    </row>
    <row r="268" spans="1:9" s="26" customFormat="1" ht="12.75">
      <c r="A268" s="71">
        <v>7080100050</v>
      </c>
      <c r="B268" s="21" t="str">
        <f>VLOOKUP(A268,AGOSTO_21!A:B,2,FALSE)</f>
        <v>PV-ANEL CONCR DN 1200 PROF DE2,76A3,25M</v>
      </c>
      <c r="C268" s="73">
        <v>1</v>
      </c>
      <c r="D268" s="22" t="str">
        <f>VLOOKUP(A268,AGOSTO_21!A:H,8,FALSE)</f>
        <v>UN</v>
      </c>
      <c r="E268" s="9">
        <f>VLOOKUP(A268,AGOSTO_21!A:C,3,FALSE)</f>
        <v>4735.22</v>
      </c>
      <c r="F268" s="20">
        <f>C268*E268</f>
        <v>4735.22</v>
      </c>
      <c r="G268" s="9">
        <f>E268*1.223</f>
        <v>5791.17406</v>
      </c>
      <c r="H268" s="20">
        <f>TRUNC(C268*G268,2)</f>
        <v>5791.17</v>
      </c>
      <c r="I268" s="63"/>
    </row>
    <row r="269" spans="1:9" s="26" customFormat="1" ht="12.75">
      <c r="A269" s="74" t="s">
        <v>59</v>
      </c>
      <c r="B269" s="21"/>
      <c r="C269" s="75"/>
      <c r="D269" s="61"/>
      <c r="E269" s="61"/>
      <c r="F269" s="24"/>
      <c r="H269" s="24">
        <f>SUBTOTAL(9,H270:H274)</f>
        <v>8916.2</v>
      </c>
      <c r="I269" s="63"/>
    </row>
    <row r="270" spans="1:9" s="26" customFormat="1" ht="12.75">
      <c r="A270" s="71">
        <v>7090100090</v>
      </c>
      <c r="B270" s="21" t="str">
        <f>VLOOKUP(A270,AGOSTO_21!A:B,2,FALSE)</f>
        <v>ALVENARIA BLOCO CONCRETO E=14CM APARENTE</v>
      </c>
      <c r="C270" s="73">
        <v>11</v>
      </c>
      <c r="D270" s="22" t="str">
        <f>VLOOKUP(A270,AGOSTO_21!A:H,8,FALSE)</f>
        <v>M2</v>
      </c>
      <c r="E270" s="9">
        <f>VLOOKUP(A270,AGOSTO_21!A:C,3,FALSE)</f>
        <v>70.89</v>
      </c>
      <c r="F270" s="20">
        <f>C270*E270</f>
        <v>779.79</v>
      </c>
      <c r="G270" s="9">
        <f>E270*1.223</f>
        <v>86.69847</v>
      </c>
      <c r="H270" s="20">
        <f>TRUNC(C270*G270,2)</f>
        <v>953.68</v>
      </c>
      <c r="I270" s="63"/>
    </row>
    <row r="271" spans="1:9" s="26" customFormat="1" ht="12.75">
      <c r="A271" s="71">
        <v>7090100200</v>
      </c>
      <c r="B271" s="21" t="str">
        <f>VLOOKUP(A271,AGOSTO_21!A:B,2,FALSE)</f>
        <v>GUARDA CORPO PRFV 2"X2"  PADRAO A2.3</v>
      </c>
      <c r="C271" s="72">
        <v>11</v>
      </c>
      <c r="D271" s="22" t="str">
        <f>VLOOKUP(A271,AGOSTO_21!A:H,8,FALSE)</f>
        <v>M</v>
      </c>
      <c r="E271" s="9">
        <f>VLOOKUP(A271,AGOSTO_21!A:C,3,FALSE)</f>
        <v>312.4</v>
      </c>
      <c r="F271" s="20">
        <f>C271*E271</f>
        <v>3436.3999999999996</v>
      </c>
      <c r="G271" s="9">
        <f>E271*1.223</f>
        <v>382.0652</v>
      </c>
      <c r="H271" s="20">
        <f>TRUNC(C271*G271,2)</f>
        <v>4202.71</v>
      </c>
      <c r="I271" s="63"/>
    </row>
    <row r="272" spans="1:9" s="26" customFormat="1" ht="12.75">
      <c r="A272" s="71">
        <v>7090100230</v>
      </c>
      <c r="B272" s="21" t="str">
        <f>VLOOKUP(A272,AGOSTO_21!A:B,2,FALSE)</f>
        <v>CORRIMAO PRFV 2"X2" PADRAO A2.3</v>
      </c>
      <c r="C272" s="72">
        <v>11</v>
      </c>
      <c r="D272" s="22" t="str">
        <f>VLOOKUP(A272,AGOSTO_21!A:H,8,FALSE)</f>
        <v>M</v>
      </c>
      <c r="E272" s="9">
        <f>VLOOKUP(A272,AGOSTO_21!A:C,3,FALSE)</f>
        <v>182.76</v>
      </c>
      <c r="F272" s="20">
        <f>C272*E272</f>
        <v>2010.36</v>
      </c>
      <c r="G272" s="9">
        <f>E272*1.223</f>
        <v>223.51548</v>
      </c>
      <c r="H272" s="20">
        <f>TRUNC(C272*G272,2)</f>
        <v>2458.67</v>
      </c>
      <c r="I272" s="63"/>
    </row>
    <row r="273" spans="1:9" s="26" customFormat="1" ht="12.75">
      <c r="A273" s="71">
        <v>7120100030</v>
      </c>
      <c r="B273" s="21" t="str">
        <f>VLOOKUP(A273,AGOSTO_21!A:B,2,FALSE)</f>
        <v>PORTA ALUMINIO DE ABRIR/CORRER, COMPLETA</v>
      </c>
      <c r="C273" s="73">
        <v>2</v>
      </c>
      <c r="D273" s="22" t="str">
        <f>VLOOKUP(A273,AGOSTO_21!A:H,8,FALSE)</f>
        <v>M2</v>
      </c>
      <c r="E273" s="9">
        <f>VLOOKUP(A273,AGOSTO_21!A:C,3,FALSE)</f>
        <v>419.95</v>
      </c>
      <c r="F273" s="20">
        <f>C273*E273</f>
        <v>839.9</v>
      </c>
      <c r="G273" s="9">
        <f>E273*1.223</f>
        <v>513.59885</v>
      </c>
      <c r="H273" s="20">
        <f>TRUNC(C273*G273,2)</f>
        <v>1027.19</v>
      </c>
      <c r="I273" s="63"/>
    </row>
    <row r="274" spans="1:9" s="26" customFormat="1" ht="12.75">
      <c r="A274" s="71">
        <v>7130100010</v>
      </c>
      <c r="B274" s="21" t="str">
        <f>VLOOKUP(A274,AGOSTO_21!A:B,2,FALSE)</f>
        <v>COBERT TELHAS FIBR OND E=6MM, C/ MADEIR</v>
      </c>
      <c r="C274" s="73">
        <v>2</v>
      </c>
      <c r="D274" s="22" t="str">
        <f>VLOOKUP(A274,AGOSTO_21!A:H,8,FALSE)</f>
        <v>M2</v>
      </c>
      <c r="E274" s="9">
        <f>VLOOKUP(A274,AGOSTO_21!A:C,3,FALSE)</f>
        <v>112</v>
      </c>
      <c r="F274" s="20">
        <f>C274*E274</f>
        <v>224</v>
      </c>
      <c r="G274" s="9">
        <f>E274*1.223</f>
        <v>136.976</v>
      </c>
      <c r="H274" s="20">
        <f>TRUNC(C274*G274,2)</f>
        <v>273.95</v>
      </c>
      <c r="I274" s="63"/>
    </row>
    <row r="275" spans="1:9" s="26" customFormat="1" ht="12.75">
      <c r="A275" s="74" t="s">
        <v>56</v>
      </c>
      <c r="B275" s="21"/>
      <c r="C275" s="75"/>
      <c r="D275" s="61"/>
      <c r="E275" s="61"/>
      <c r="F275" s="24"/>
      <c r="H275" s="24">
        <f>SUBTOTAL(9,H276:H277)</f>
        <v>5009.639999999999</v>
      </c>
      <c r="I275" s="63"/>
    </row>
    <row r="276" spans="1:9" s="26" customFormat="1" ht="12.75">
      <c r="A276" s="71">
        <v>7100100070</v>
      </c>
      <c r="B276" s="21" t="str">
        <f>VLOOKUP(A276,AGOSTO_21!A:B,2,FALSE)</f>
        <v>PISO CIMENTADO E=2,0CM SOB/ LASTRO 8,0CM</v>
      </c>
      <c r="C276" s="73">
        <v>36</v>
      </c>
      <c r="D276" s="22" t="str">
        <f>VLOOKUP(A276,AGOSTO_21!A:H,8,FALSE)</f>
        <v>M2</v>
      </c>
      <c r="E276" s="9">
        <f>VLOOKUP(A276,AGOSTO_21!A:C,3,FALSE)</f>
        <v>61.39</v>
      </c>
      <c r="F276" s="20">
        <f>C276*E276</f>
        <v>2210.04</v>
      </c>
      <c r="G276" s="9">
        <f>E276*1.223</f>
        <v>75.07997</v>
      </c>
      <c r="H276" s="20">
        <f>TRUNC(C276*G276,2)</f>
        <v>2702.87</v>
      </c>
      <c r="I276" s="63"/>
    </row>
    <row r="277" spans="1:9" s="26" customFormat="1" ht="12.75">
      <c r="A277" s="71">
        <v>7100100400</v>
      </c>
      <c r="B277" s="21" t="str">
        <f>VLOOKUP(A277,AGOSTO_21!A:B,2,FALSE)</f>
        <v>PINTURA ACRILICA PARA PISO 2 DEMAOS</v>
      </c>
      <c r="C277" s="73">
        <v>116</v>
      </c>
      <c r="D277" s="22" t="str">
        <f>VLOOKUP(A277,AGOSTO_21!A:H,8,FALSE)</f>
        <v>M2</v>
      </c>
      <c r="E277" s="9">
        <f>VLOOKUP(A277,AGOSTO_21!A:C,3,FALSE)</f>
        <v>16.26</v>
      </c>
      <c r="F277" s="20">
        <f>C277*E277</f>
        <v>1886.16</v>
      </c>
      <c r="G277" s="9">
        <f>E277*1.223</f>
        <v>19.885980000000004</v>
      </c>
      <c r="H277" s="20">
        <f>TRUNC(C277*G277,2)</f>
        <v>2306.77</v>
      </c>
      <c r="I277" s="63"/>
    </row>
    <row r="278" spans="1:9" s="26" customFormat="1" ht="12.75">
      <c r="A278" s="74" t="s">
        <v>78</v>
      </c>
      <c r="B278" s="21"/>
      <c r="C278" s="75"/>
      <c r="D278" s="61"/>
      <c r="E278" s="61"/>
      <c r="F278" s="24"/>
      <c r="H278" s="24">
        <f>SUBTOTAL(9,H279:H281)</f>
        <v>9351.28</v>
      </c>
      <c r="I278" s="63"/>
    </row>
    <row r="279" spans="1:9" s="26" customFormat="1" ht="12.75">
      <c r="A279" s="71">
        <v>7110100100</v>
      </c>
      <c r="B279" s="21" t="str">
        <f>VLOOKUP(A279,AGOSTO_21!A:B,2,FALSE)</f>
        <v>IGOL 2 OU SIMILAR 2 DEMAOS</v>
      </c>
      <c r="C279" s="73">
        <v>83</v>
      </c>
      <c r="D279" s="22" t="str">
        <f>VLOOKUP(A279,AGOSTO_21!A:H,8,FALSE)</f>
        <v>M2</v>
      </c>
      <c r="E279" s="9">
        <f>VLOOKUP(A279,AGOSTO_21!A:C,3,FALSE)</f>
        <v>13.29</v>
      </c>
      <c r="F279" s="20">
        <f>C279*E279</f>
        <v>1103.07</v>
      </c>
      <c r="G279" s="9">
        <f>E279*1.223</f>
        <v>16.25367</v>
      </c>
      <c r="H279" s="20">
        <f>TRUNC(C279*G279,2)</f>
        <v>1349.05</v>
      </c>
      <c r="I279" s="63"/>
    </row>
    <row r="280" spans="1:9" s="26" customFormat="1" ht="12.75">
      <c r="A280" s="71">
        <v>7110100130</v>
      </c>
      <c r="B280" s="21" t="str">
        <f>VLOOKUP(A280,AGOSTO_21!A:B,2,FALSE)</f>
        <v>SIKA TOP 107 OU SIMILAR 3 DEMAOS</v>
      </c>
      <c r="C280" s="73">
        <v>108</v>
      </c>
      <c r="D280" s="22" t="str">
        <f>VLOOKUP(A280,AGOSTO_21!A:H,8,FALSE)</f>
        <v>M2</v>
      </c>
      <c r="E280" s="9">
        <f>VLOOKUP(A280,AGOSTO_21!A:C,3,FALSE)</f>
        <v>55.14</v>
      </c>
      <c r="F280" s="20">
        <f>C280*E280</f>
        <v>5955.12</v>
      </c>
      <c r="G280" s="9">
        <f>E280*1.223</f>
        <v>67.43622</v>
      </c>
      <c r="H280" s="20">
        <f>TRUNC(C280*G280,2)</f>
        <v>7283.11</v>
      </c>
      <c r="I280" s="63"/>
    </row>
    <row r="281" spans="1:9" s="26" customFormat="1" ht="12.75">
      <c r="A281" s="71">
        <v>7110100170</v>
      </c>
      <c r="B281" s="21" t="str">
        <f>VLOOKUP(A281,AGOSTO_21!A:B,2,FALSE)</f>
        <v>SIKAGARD 62 OU SIMILAR</v>
      </c>
      <c r="C281" s="73">
        <v>8</v>
      </c>
      <c r="D281" s="22" t="str">
        <f>VLOOKUP(A281,AGOSTO_21!A:H,8,FALSE)</f>
        <v>M2</v>
      </c>
      <c r="E281" s="9">
        <f>VLOOKUP(A281,AGOSTO_21!A:C,3,FALSE)</f>
        <v>73.5</v>
      </c>
      <c r="F281" s="20">
        <f>C281*E281</f>
        <v>588</v>
      </c>
      <c r="G281" s="9">
        <f>E281*1.223</f>
        <v>89.8905</v>
      </c>
      <c r="H281" s="20">
        <f>TRUNC(C281*G281,2)</f>
        <v>719.12</v>
      </c>
      <c r="I281" s="63"/>
    </row>
    <row r="282" spans="1:9" s="26" customFormat="1" ht="12.75">
      <c r="A282" s="74" t="s">
        <v>163</v>
      </c>
      <c r="B282" s="21"/>
      <c r="C282" s="75"/>
      <c r="D282" s="61"/>
      <c r="E282" s="61"/>
      <c r="F282" s="24"/>
      <c r="H282" s="24">
        <f>SUBTOTAL(9,H283:H290)</f>
        <v>58829.219999999994</v>
      </c>
      <c r="I282" s="63"/>
    </row>
    <row r="283" spans="1:9" s="26" customFormat="1" ht="12.75">
      <c r="A283" s="71">
        <v>7169000127</v>
      </c>
      <c r="B283" s="21" t="str">
        <f>VLOOKUP(A283,AGOSTO_21!A:B,2,FALSE)</f>
        <v>MONT E INST DOS MATERAIS HIDRAUL EEEB-C</v>
      </c>
      <c r="C283" s="73">
        <v>1</v>
      </c>
      <c r="D283" s="22" t="str">
        <f>VLOOKUP(A283,AGOSTO_21!A:H,8,FALSE)</f>
        <v>UN</v>
      </c>
      <c r="E283" s="9">
        <f>VLOOKUP(A283,AGOSTO_21!A:C,3,FALSE)</f>
        <v>5138</v>
      </c>
      <c r="F283" s="20">
        <f aca="true" t="shared" si="36" ref="F283:F290">C283*E283</f>
        <v>5138</v>
      </c>
      <c r="G283" s="9">
        <f aca="true" t="shared" si="37" ref="G283:G290">E283*1.223</f>
        <v>6283.774</v>
      </c>
      <c r="H283" s="20">
        <f aca="true" t="shared" si="38" ref="H283:H290">TRUNC(C283*G283,2)</f>
        <v>6283.77</v>
      </c>
      <c r="I283" s="63"/>
    </row>
    <row r="284" spans="1:9" s="26" customFormat="1" ht="12.75">
      <c r="A284" s="71">
        <v>7160100010</v>
      </c>
      <c r="B284" s="21" t="str">
        <f>VLOOKUP(A284,AGOSTO_21!A:B,2,FALSE)</f>
        <v>MONT E ASSENT CJ MOTOBOMBA POT ATE 10CV</v>
      </c>
      <c r="C284" s="73">
        <v>2</v>
      </c>
      <c r="D284" s="22" t="str">
        <f>VLOOKUP(A284,AGOSTO_21!A:H,8,FALSE)</f>
        <v>UN</v>
      </c>
      <c r="E284" s="9">
        <f>VLOOKUP(A284,AGOSTO_21!A:C,3,FALSE)</f>
        <v>525.04</v>
      </c>
      <c r="F284" s="20">
        <f t="shared" si="36"/>
        <v>1050.08</v>
      </c>
      <c r="G284" s="9">
        <f t="shared" si="37"/>
        <v>642.12392</v>
      </c>
      <c r="H284" s="20">
        <f t="shared" si="38"/>
        <v>1284.24</v>
      </c>
      <c r="I284" s="63"/>
    </row>
    <row r="285" spans="1:9" s="26" customFormat="1" ht="12.75">
      <c r="A285" s="71">
        <v>7160100390</v>
      </c>
      <c r="B285" s="21" t="str">
        <f>VLOOKUP(A285,AGOSTO_21!A:B,2,FALSE)</f>
        <v>TAMPA FIBRA VIDRO E=6MM</v>
      </c>
      <c r="C285" s="72">
        <v>5</v>
      </c>
      <c r="D285" s="22" t="str">
        <f>VLOOKUP(A285,AGOSTO_21!A:H,8,FALSE)</f>
        <v>M2</v>
      </c>
      <c r="E285" s="9">
        <f>VLOOKUP(A285,AGOSTO_21!A:C,3,FALSE)</f>
        <v>720.49</v>
      </c>
      <c r="F285" s="20">
        <f t="shared" si="36"/>
        <v>3602.45</v>
      </c>
      <c r="G285" s="9">
        <f t="shared" si="37"/>
        <v>881.1592700000001</v>
      </c>
      <c r="H285" s="20">
        <f t="shared" si="38"/>
        <v>4405.79</v>
      </c>
      <c r="I285" s="63"/>
    </row>
    <row r="286" spans="1:9" s="26" customFormat="1" ht="12.75">
      <c r="A286" s="71">
        <v>7160200010</v>
      </c>
      <c r="B286" s="21" t="str">
        <f>VLOOKUP(A286,AGOSTO_21!A:B,2,FALSE)</f>
        <v>FORN EXEC DE BIOFILTRO RETANGULAR TIPO 1</v>
      </c>
      <c r="C286" s="73">
        <v>1</v>
      </c>
      <c r="D286" s="22" t="str">
        <f>VLOOKUP(A286,AGOSTO_21!A:H,8,FALSE)</f>
        <v>UN</v>
      </c>
      <c r="E286" s="9">
        <f>VLOOKUP(A286,AGOSTO_21!A:C,3,FALSE)</f>
        <v>13605.45</v>
      </c>
      <c r="F286" s="20">
        <f t="shared" si="36"/>
        <v>13605.45</v>
      </c>
      <c r="G286" s="9">
        <f t="shared" si="37"/>
        <v>16639.465350000002</v>
      </c>
      <c r="H286" s="20">
        <f t="shared" si="38"/>
        <v>16639.46</v>
      </c>
      <c r="I286" s="63"/>
    </row>
    <row r="287" spans="1:9" s="26" customFormat="1" ht="12.75">
      <c r="A287" s="71">
        <v>7169000024</v>
      </c>
      <c r="B287" s="21" t="str">
        <f>VLOOKUP(A287,AGOSTO_21!A:B,2,FALSE)</f>
        <v>PONTO DE AGUA PARA ELEVATORIA DE ESGOTO</v>
      </c>
      <c r="C287" s="73">
        <v>1</v>
      </c>
      <c r="D287" s="22" t="str">
        <f>VLOOKUP(A287,AGOSTO_21!A:H,8,FALSE)</f>
        <v>UN</v>
      </c>
      <c r="E287" s="9">
        <f>VLOOKUP(A287,AGOSTO_21!A:C,3,FALSE)</f>
        <v>511.14</v>
      </c>
      <c r="F287" s="20">
        <f t="shared" si="36"/>
        <v>511.14</v>
      </c>
      <c r="G287" s="9">
        <f t="shared" si="37"/>
        <v>625.12422</v>
      </c>
      <c r="H287" s="20">
        <f t="shared" si="38"/>
        <v>625.12</v>
      </c>
      <c r="I287" s="63"/>
    </row>
    <row r="288" spans="1:9" s="26" customFormat="1" ht="12.75">
      <c r="A288" s="71">
        <v>7169000025</v>
      </c>
      <c r="B288" s="21" t="str">
        <f>VLOOKUP(A288,AGOSTO_21!A:B,2,FALSE)</f>
        <v>DRENAGEM DA ESCADA PARA EEEB</v>
      </c>
      <c r="C288" s="73">
        <v>1</v>
      </c>
      <c r="D288" s="22" t="str">
        <f>VLOOKUP(A288,AGOSTO_21!A:H,8,FALSE)</f>
        <v>UN</v>
      </c>
      <c r="E288" s="9">
        <f>VLOOKUP(A288,AGOSTO_21!A:C,3,FALSE)</f>
        <v>346.98</v>
      </c>
      <c r="F288" s="20">
        <f t="shared" si="36"/>
        <v>346.98</v>
      </c>
      <c r="G288" s="9">
        <f t="shared" si="37"/>
        <v>424.35654000000005</v>
      </c>
      <c r="H288" s="20">
        <f t="shared" si="38"/>
        <v>424.35</v>
      </c>
      <c r="I288" s="63"/>
    </row>
    <row r="289" spans="1:9" s="26" customFormat="1" ht="12.75">
      <c r="A289" s="71">
        <v>7169000123</v>
      </c>
      <c r="B289" s="21" t="str">
        <f>VLOOKUP(A289,AGOSTO_21!A:B,2,FALSE)</f>
        <v>FORN INST QUADRO COMANDO MOTORES 2X2,0CV</v>
      </c>
      <c r="C289" s="73">
        <v>1</v>
      </c>
      <c r="D289" s="22" t="str">
        <f>VLOOKUP(A289,AGOSTO_21!A:H,8,FALSE)</f>
        <v>UN</v>
      </c>
      <c r="E289" s="9">
        <f>VLOOKUP(A289,AGOSTO_21!A:C,3,FALSE)</f>
        <v>4181.48</v>
      </c>
      <c r="F289" s="20">
        <f t="shared" si="36"/>
        <v>4181.48</v>
      </c>
      <c r="G289" s="9">
        <f t="shared" si="37"/>
        <v>5113.95004</v>
      </c>
      <c r="H289" s="20">
        <f t="shared" si="38"/>
        <v>5113.95</v>
      </c>
      <c r="I289" s="63"/>
    </row>
    <row r="290" spans="1:9" s="26" customFormat="1" ht="12.75">
      <c r="A290" s="71">
        <v>7169000129</v>
      </c>
      <c r="B290" s="21" t="str">
        <f>VLOOKUP(A290,AGOSTO_21!A:B,2,FALSE)</f>
        <v>FORN E EXEC DAS INST ELETR EEEB-C - RNS</v>
      </c>
      <c r="C290" s="73">
        <v>1</v>
      </c>
      <c r="D290" s="22" t="str">
        <f>VLOOKUP(A290,AGOSTO_21!A:H,8,FALSE)</f>
        <v>UN</v>
      </c>
      <c r="E290" s="9">
        <f>VLOOKUP(A290,AGOSTO_21!A:C,3,FALSE)</f>
        <v>19666.84</v>
      </c>
      <c r="F290" s="20">
        <f t="shared" si="36"/>
        <v>19666.84</v>
      </c>
      <c r="G290" s="9">
        <f t="shared" si="37"/>
        <v>24052.54532</v>
      </c>
      <c r="H290" s="20">
        <f t="shared" si="38"/>
        <v>24052.54</v>
      </c>
      <c r="I290" s="63"/>
    </row>
    <row r="291" spans="1:9" s="26" customFormat="1" ht="12.75">
      <c r="A291" s="74" t="s">
        <v>175</v>
      </c>
      <c r="B291" s="21"/>
      <c r="C291" s="75"/>
      <c r="D291" s="61"/>
      <c r="E291" s="61"/>
      <c r="F291" s="24"/>
      <c r="H291" s="24">
        <f>SUBTOTAL(9,H292:H293)</f>
        <v>4220.57</v>
      </c>
      <c r="I291" s="63"/>
    </row>
    <row r="292" spans="1:9" s="26" customFormat="1" ht="12.75">
      <c r="A292" s="71">
        <v>7180100010</v>
      </c>
      <c r="B292" s="21" t="str">
        <f>VLOOKUP(A292,AGOSTO_21!A:B,2,FALSE)</f>
        <v>PECAS EM CHAPAS/PERFIL/BARRA EM ACO</v>
      </c>
      <c r="C292" s="73">
        <v>7</v>
      </c>
      <c r="D292" s="22" t="str">
        <f>VLOOKUP(A292,AGOSTO_21!A:H,8,FALSE)</f>
        <v>KG</v>
      </c>
      <c r="E292" s="9">
        <f>VLOOKUP(A292,AGOSTO_21!A:C,3,FALSE)</f>
        <v>32.8</v>
      </c>
      <c r="F292" s="20">
        <f>C292*E292</f>
        <v>229.59999999999997</v>
      </c>
      <c r="G292" s="9">
        <f>E292*1.223</f>
        <v>40.114399999999996</v>
      </c>
      <c r="H292" s="20">
        <f>TRUNC(C292*G292,2)</f>
        <v>280.8</v>
      </c>
      <c r="I292" s="63"/>
    </row>
    <row r="293" spans="1:9" s="26" customFormat="1" ht="12.75">
      <c r="A293" s="71">
        <v>7180100040</v>
      </c>
      <c r="B293" s="21" t="str">
        <f>VLOOKUP(A293,AGOSTO_21!A:B,2,FALSE)</f>
        <v>PECAS EM CHAPAS/PERFIL/BARRA EM ACO INOX</v>
      </c>
      <c r="C293" s="73">
        <v>60</v>
      </c>
      <c r="D293" s="22" t="str">
        <f>VLOOKUP(A293,AGOSTO_21!A:H,8,FALSE)</f>
        <v>KG</v>
      </c>
      <c r="E293" s="9">
        <f>VLOOKUP(A293,AGOSTO_21!A:C,3,FALSE)</f>
        <v>53.69</v>
      </c>
      <c r="F293" s="20">
        <f>C293*E293</f>
        <v>3221.3999999999996</v>
      </c>
      <c r="G293" s="9">
        <f>E293*1.223</f>
        <v>65.66287</v>
      </c>
      <c r="H293" s="20">
        <f>TRUNC(C293*G293,2)</f>
        <v>3939.77</v>
      </c>
      <c r="I293" s="63"/>
    </row>
    <row r="294" spans="1:9" s="26" customFormat="1" ht="12.75">
      <c r="A294" s="74" t="s">
        <v>176</v>
      </c>
      <c r="B294" s="21"/>
      <c r="C294" s="75"/>
      <c r="D294" s="61"/>
      <c r="E294" s="61"/>
      <c r="F294" s="24"/>
      <c r="H294" s="24">
        <f>SUBTOTAL(9,H295:H301)</f>
        <v>36818.53</v>
      </c>
      <c r="I294" s="63"/>
    </row>
    <row r="295" spans="1:9" s="26" customFormat="1" ht="12.75">
      <c r="A295" s="71">
        <v>7210100280</v>
      </c>
      <c r="B295" s="21" t="str">
        <f>VLOOKUP(A295,AGOSTO_21!A:B,2,FALSE)</f>
        <v>PAVIMENTACAO BLOCO CONCR SEXTAVADO E=8CM</v>
      </c>
      <c r="C295" s="73">
        <v>72</v>
      </c>
      <c r="D295" s="22" t="str">
        <f>VLOOKUP(A295,AGOSTO_21!A:H,8,FALSE)</f>
        <v>M2</v>
      </c>
      <c r="E295" s="9">
        <f>VLOOKUP(A295,AGOSTO_21!A:C,3,FALSE)</f>
        <v>70.45</v>
      </c>
      <c r="F295" s="20">
        <f aca="true" t="shared" si="39" ref="F295:F301">C295*E295</f>
        <v>5072.400000000001</v>
      </c>
      <c r="G295" s="9">
        <f aca="true" t="shared" si="40" ref="G295:G301">E295*1.223</f>
        <v>86.16035000000001</v>
      </c>
      <c r="H295" s="20">
        <f aca="true" t="shared" si="41" ref="H295:H301">TRUNC(C295*G295,2)</f>
        <v>6203.54</v>
      </c>
      <c r="I295" s="63"/>
    </row>
    <row r="296" spans="1:9" s="26" customFormat="1" ht="12.75">
      <c r="A296" s="71">
        <v>7210100320</v>
      </c>
      <c r="B296" s="21" t="str">
        <f>VLOOKUP(A296,AGOSTO_21!A:B,2,FALSE)</f>
        <v>MEIO FIO DE CONCRETO SECAO 15x12x30CM</v>
      </c>
      <c r="C296" s="73">
        <v>6</v>
      </c>
      <c r="D296" s="22" t="str">
        <f>VLOOKUP(A296,AGOSTO_21!A:H,8,FALSE)</f>
        <v>M</v>
      </c>
      <c r="E296" s="9">
        <f>VLOOKUP(A296,AGOSTO_21!A:C,3,FALSE)</f>
        <v>55.86</v>
      </c>
      <c r="F296" s="20">
        <f t="shared" si="39"/>
        <v>335.15999999999997</v>
      </c>
      <c r="G296" s="9">
        <f t="shared" si="40"/>
        <v>68.31678000000001</v>
      </c>
      <c r="H296" s="20">
        <f t="shared" si="41"/>
        <v>409.9</v>
      </c>
      <c r="I296" s="63"/>
    </row>
    <row r="297" spans="1:9" s="26" customFormat="1" ht="12.75">
      <c r="A297" s="71">
        <v>7210100360</v>
      </c>
      <c r="B297" s="21" t="str">
        <f>VLOOKUP(A297,AGOSTO_21!A:B,2,FALSE)</f>
        <v>MURO TIPO 2: BLOCO/MOURAO/TELA /ARAME</v>
      </c>
      <c r="C297" s="73">
        <v>58</v>
      </c>
      <c r="D297" s="22" t="str">
        <f>VLOOKUP(A297,AGOSTO_21!A:H,8,FALSE)</f>
        <v>M</v>
      </c>
      <c r="E297" s="9">
        <f>VLOOKUP(A297,AGOSTO_21!A:C,3,FALSE)</f>
        <v>298.14</v>
      </c>
      <c r="F297" s="20">
        <f t="shared" si="39"/>
        <v>17292.12</v>
      </c>
      <c r="G297" s="9">
        <f t="shared" si="40"/>
        <v>364.62522</v>
      </c>
      <c r="H297" s="20">
        <f t="shared" si="41"/>
        <v>21148.26</v>
      </c>
      <c r="I297" s="63"/>
    </row>
    <row r="298" spans="1:9" s="26" customFormat="1" ht="12.75">
      <c r="A298" s="71">
        <v>7210100420</v>
      </c>
      <c r="B298" s="21" t="str">
        <f>VLOOKUP(A298,AGOSTO_21!A:B,2,FALSE)</f>
        <v>PORTAO TIPO 1: TUBO FERRO GALV/TELA L=4M</v>
      </c>
      <c r="C298" s="73">
        <v>1</v>
      </c>
      <c r="D298" s="22" t="str">
        <f>VLOOKUP(A298,AGOSTO_21!A:H,8,FALSE)</f>
        <v>UN</v>
      </c>
      <c r="E298" s="9">
        <f>VLOOKUP(A298,AGOSTO_21!A:C,3,FALSE)</f>
        <v>5691.05</v>
      </c>
      <c r="F298" s="20">
        <f t="shared" si="39"/>
        <v>5691.05</v>
      </c>
      <c r="G298" s="9">
        <f t="shared" si="40"/>
        <v>6960.15415</v>
      </c>
      <c r="H298" s="20">
        <f t="shared" si="41"/>
        <v>6960.15</v>
      </c>
      <c r="I298" s="63"/>
    </row>
    <row r="299" spans="1:9" s="26" customFormat="1" ht="12.75">
      <c r="A299" s="71">
        <v>7210100450</v>
      </c>
      <c r="B299" s="21" t="str">
        <f>VLOOKUP(A299,AGOSTO_21!A:B,2,FALSE)</f>
        <v>PINTURA LETREIRO/LOGOMARCA CESAN</v>
      </c>
      <c r="C299" s="73">
        <v>1.5</v>
      </c>
      <c r="D299" s="22" t="str">
        <f>VLOOKUP(A299,AGOSTO_21!A:H,8,FALSE)</f>
        <v>M2</v>
      </c>
      <c r="E299" s="9">
        <f>VLOOKUP(A299,AGOSTO_21!A:C,3,FALSE)</f>
        <v>129.48</v>
      </c>
      <c r="F299" s="20">
        <f t="shared" si="39"/>
        <v>194.21999999999997</v>
      </c>
      <c r="G299" s="9">
        <f t="shared" si="40"/>
        <v>158.35404</v>
      </c>
      <c r="H299" s="20">
        <f t="shared" si="41"/>
        <v>237.53</v>
      </c>
      <c r="I299" s="63"/>
    </row>
    <row r="300" spans="1:9" s="26" customFormat="1" ht="12.75">
      <c r="A300" s="71">
        <v>7210100460</v>
      </c>
      <c r="B300" s="21" t="str">
        <f>VLOOKUP(A300,AGOSTO_21!A:B,2,FALSE)</f>
        <v>GRAMA ESMERALDA PLACAS, TERRA VEG. 2,0CM</v>
      </c>
      <c r="C300" s="73">
        <v>87</v>
      </c>
      <c r="D300" s="22" t="str">
        <f>VLOOKUP(A300,AGOSTO_21!A:H,8,FALSE)</f>
        <v>M2</v>
      </c>
      <c r="E300" s="9">
        <f>VLOOKUP(A300,AGOSTO_21!A:C,3,FALSE)</f>
        <v>14.9</v>
      </c>
      <c r="F300" s="20">
        <f t="shared" si="39"/>
        <v>1296.3</v>
      </c>
      <c r="G300" s="9">
        <f t="shared" si="40"/>
        <v>18.222700000000003</v>
      </c>
      <c r="H300" s="20">
        <f t="shared" si="41"/>
        <v>1585.37</v>
      </c>
      <c r="I300" s="63"/>
    </row>
    <row r="301" spans="1:9" s="26" customFormat="1" ht="12.75">
      <c r="A301" s="71">
        <v>7210100550</v>
      </c>
      <c r="B301" s="21" t="str">
        <f>VLOOKUP(A301,AGOSTO_21!A:B,2,FALSE)</f>
        <v>SARJETA EM CONCRETO</v>
      </c>
      <c r="C301" s="73">
        <v>6</v>
      </c>
      <c r="D301" s="22" t="str">
        <f>VLOOKUP(A301,AGOSTO_21!A:H,8,FALSE)</f>
        <v>M</v>
      </c>
      <c r="E301" s="9">
        <f>VLOOKUP(A301,AGOSTO_21!A:C,3,FALSE)</f>
        <v>37.31</v>
      </c>
      <c r="F301" s="20">
        <f t="shared" si="39"/>
        <v>223.86</v>
      </c>
      <c r="G301" s="9">
        <f t="shared" si="40"/>
        <v>45.63013000000001</v>
      </c>
      <c r="H301" s="20">
        <f t="shared" si="41"/>
        <v>273.78</v>
      </c>
      <c r="I301" s="63"/>
    </row>
    <row r="302" spans="1:9" s="26" customFormat="1" ht="12.75">
      <c r="A302" s="74" t="s">
        <v>157</v>
      </c>
      <c r="B302" s="21"/>
      <c r="C302" s="75"/>
      <c r="D302" s="61"/>
      <c r="E302" s="61"/>
      <c r="F302" s="24"/>
      <c r="H302" s="24">
        <f>SUBTOTAL(9,H303:H340)</f>
        <v>84941.76999999999</v>
      </c>
      <c r="I302" s="63"/>
    </row>
    <row r="303" spans="1:9" s="26" customFormat="1" ht="12.75">
      <c r="A303" s="71">
        <v>7229000089</v>
      </c>
      <c r="B303" s="21" t="str">
        <f>VLOOKUP(A303,AGOSTO_21!A:B,2,FALSE)</f>
        <v>CJ MB SUB Q=4,29L/S, HM=3,53MCA,P=1,82CV</v>
      </c>
      <c r="C303" s="73">
        <v>2</v>
      </c>
      <c r="D303" s="22" t="str">
        <f>VLOOKUP(A303,AGOSTO_21!A:H,8,FALSE)</f>
        <v>CJ</v>
      </c>
      <c r="E303" s="9">
        <f>VLOOKUP(A303,AGOSTO_21!A:C,3,FALSE)</f>
        <v>11141.38</v>
      </c>
      <c r="F303" s="20">
        <f aca="true" t="shared" si="42" ref="F303:F340">C303*E303</f>
        <v>22282.76</v>
      </c>
      <c r="G303" s="9">
        <f aca="true" t="shared" si="43" ref="G303:G340">E303*1.1557</f>
        <v>12876.092865999999</v>
      </c>
      <c r="H303" s="20">
        <f aca="true" t="shared" si="44" ref="H303:H340">TRUNC(C303*G303,2)</f>
        <v>25752.18</v>
      </c>
      <c r="I303" s="10" t="s">
        <v>228</v>
      </c>
    </row>
    <row r="304" spans="1:9" s="26" customFormat="1" ht="12.75">
      <c r="A304" s="71">
        <v>7223002450</v>
      </c>
      <c r="B304" s="21" t="str">
        <f>VLOOKUP(A304,AGOSTO_21!A:B,2,FALSE)</f>
        <v>EXTREM FOFO PF AV PN-10/16 ESG DN 150MM</v>
      </c>
      <c r="C304" s="73">
        <v>1</v>
      </c>
      <c r="D304" s="22" t="str">
        <f>VLOOKUP(A304,AGOSTO_21!A:H,8,FALSE)</f>
        <v>UN</v>
      </c>
      <c r="E304" s="9">
        <f>VLOOKUP(A304,AGOSTO_21!A:C,3,FALSE)</f>
        <v>1379.2</v>
      </c>
      <c r="F304" s="20">
        <f t="shared" si="42"/>
        <v>1379.2</v>
      </c>
      <c r="G304" s="9">
        <f t="shared" si="43"/>
        <v>1593.94144</v>
      </c>
      <c r="H304" s="20">
        <f t="shared" si="44"/>
        <v>1593.94</v>
      </c>
      <c r="I304" s="63"/>
    </row>
    <row r="305" spans="1:9" s="26" customFormat="1" ht="12.75">
      <c r="A305" s="71">
        <v>7222000400</v>
      </c>
      <c r="B305" s="21" t="str">
        <f>VLOOKUP(A305,AGOSTO_21!A:B,2,FALSE)</f>
        <v>ADUFA PAREDE FOFO P/FLANGE PN10 DN 150MM</v>
      </c>
      <c r="C305" s="73">
        <v>2</v>
      </c>
      <c r="D305" s="22" t="str">
        <f>VLOOKUP(A305,AGOSTO_21!A:H,8,FALSE)</f>
        <v>UN</v>
      </c>
      <c r="E305" s="9">
        <f>VLOOKUP(A305,AGOSTO_21!A:C,3,FALSE)</f>
        <v>1366.51</v>
      </c>
      <c r="F305" s="20">
        <f t="shared" si="42"/>
        <v>2733.02</v>
      </c>
      <c r="G305" s="9">
        <f t="shared" si="43"/>
        <v>1579.2756069999998</v>
      </c>
      <c r="H305" s="20">
        <f t="shared" si="44"/>
        <v>3158.55</v>
      </c>
      <c r="I305" s="63"/>
    </row>
    <row r="306" spans="1:9" s="26" customFormat="1" ht="12.75">
      <c r="A306" s="71">
        <v>7222000480</v>
      </c>
      <c r="B306" s="21" t="str">
        <f>VLOOKUP(A306,AGOSTO_21!A:B,2,FALSE)</f>
        <v>HASTE FOFO ROSC/BOCA 1 1/8" 2,01 A 3,00M</v>
      </c>
      <c r="C306" s="73">
        <v>4</v>
      </c>
      <c r="D306" s="22" t="str">
        <f>VLOOKUP(A306,AGOSTO_21!A:H,8,FALSE)</f>
        <v>UN</v>
      </c>
      <c r="E306" s="9">
        <f>VLOOKUP(A306,AGOSTO_21!A:C,3,FALSE)</f>
        <v>434.88</v>
      </c>
      <c r="F306" s="20">
        <f t="shared" si="42"/>
        <v>1739.52</v>
      </c>
      <c r="G306" s="9">
        <f t="shared" si="43"/>
        <v>502.59081599999996</v>
      </c>
      <c r="H306" s="20">
        <f t="shared" si="44"/>
        <v>2010.36</v>
      </c>
      <c r="I306" s="63"/>
    </row>
    <row r="307" spans="1:9" s="26" customFormat="1" ht="12.75">
      <c r="A307" s="71">
        <v>7222000590</v>
      </c>
      <c r="B307" s="21" t="str">
        <f>VLOOKUP(A307,AGOSTO_21!A:B,2,FALSE)</f>
        <v>PEDESTAL DE MANOBRA SIMPLES MOD. 01</v>
      </c>
      <c r="C307" s="73">
        <v>2</v>
      </c>
      <c r="D307" s="22" t="str">
        <f>VLOOKUP(A307,AGOSTO_21!A:H,8,FALSE)</f>
        <v>UN</v>
      </c>
      <c r="E307" s="9">
        <f>VLOOKUP(A307,AGOSTO_21!A:C,3,FALSE)</f>
        <v>1983.03</v>
      </c>
      <c r="F307" s="20">
        <f t="shared" si="42"/>
        <v>3966.06</v>
      </c>
      <c r="G307" s="9">
        <f t="shared" si="43"/>
        <v>2291.787771</v>
      </c>
      <c r="H307" s="20">
        <f t="shared" si="44"/>
        <v>4583.57</v>
      </c>
      <c r="I307" s="63"/>
    </row>
    <row r="308" spans="1:9" s="26" customFormat="1" ht="12.75">
      <c r="A308" s="71">
        <v>7222000730</v>
      </c>
      <c r="B308" s="21" t="str">
        <f>VLOOKUP(A308,AGOSTO_21!A:B,2,FALSE)</f>
        <v>MANCAL HASTE PROLONG FOFO 1 1/8"</v>
      </c>
      <c r="C308" s="73">
        <v>2</v>
      </c>
      <c r="D308" s="22" t="str">
        <f>VLOOKUP(A308,AGOSTO_21!A:H,8,FALSE)</f>
        <v>UN</v>
      </c>
      <c r="E308" s="9">
        <f>VLOOKUP(A308,AGOSTO_21!A:C,3,FALSE)</f>
        <v>295.72</v>
      </c>
      <c r="F308" s="20">
        <f t="shared" si="42"/>
        <v>591.44</v>
      </c>
      <c r="G308" s="9">
        <f t="shared" si="43"/>
        <v>341.76360400000004</v>
      </c>
      <c r="H308" s="20">
        <f t="shared" si="44"/>
        <v>683.52</v>
      </c>
      <c r="I308" s="63"/>
    </row>
    <row r="309" spans="1:9" s="26" customFormat="1" ht="12.75">
      <c r="A309" s="71">
        <v>7220500320</v>
      </c>
      <c r="B309" s="21" t="str">
        <f>VLOOKUP(A309,AGOSTO_21!A:B,2,FALSE)</f>
        <v>TOCO FOFO K9 PP ESG DN 300 0,51A1,50M</v>
      </c>
      <c r="C309" s="73">
        <v>1</v>
      </c>
      <c r="D309" s="22" t="str">
        <f>VLOOKUP(A309,AGOSTO_21!A:H,8,FALSE)</f>
        <v>UN</v>
      </c>
      <c r="E309" s="9">
        <f>VLOOKUP(A309,AGOSTO_21!A:C,3,FALSE)</f>
        <v>1890.23</v>
      </c>
      <c r="F309" s="20">
        <f t="shared" si="42"/>
        <v>1890.23</v>
      </c>
      <c r="G309" s="9">
        <f t="shared" si="43"/>
        <v>2184.538811</v>
      </c>
      <c r="H309" s="20">
        <f t="shared" si="44"/>
        <v>2184.53</v>
      </c>
      <c r="I309" s="63"/>
    </row>
    <row r="310" spans="1:9" s="26" customFormat="1" ht="12.75">
      <c r="A310" s="71">
        <v>7221100690</v>
      </c>
      <c r="B310" s="21" t="str">
        <f>VLOOKUP(A310,AGOSTO_21!A:B,2,FALSE)</f>
        <v>CURVA 45 FOFO JGS ESGOTO DN 150MM</v>
      </c>
      <c r="C310" s="73">
        <v>2</v>
      </c>
      <c r="D310" s="22" t="str">
        <f>VLOOKUP(A310,AGOSTO_21!A:H,8,FALSE)</f>
        <v>UN</v>
      </c>
      <c r="E310" s="9">
        <f>VLOOKUP(A310,AGOSTO_21!A:C,3,FALSE)</f>
        <v>521.73</v>
      </c>
      <c r="F310" s="20">
        <f t="shared" si="42"/>
        <v>1043.46</v>
      </c>
      <c r="G310" s="9">
        <f t="shared" si="43"/>
        <v>602.963361</v>
      </c>
      <c r="H310" s="20">
        <f t="shared" si="44"/>
        <v>1205.92</v>
      </c>
      <c r="I310" s="63"/>
    </row>
    <row r="311" spans="1:9" s="26" customFormat="1" ht="12.75">
      <c r="A311" s="71">
        <v>7220500160</v>
      </c>
      <c r="B311" s="21" t="str">
        <f>VLOOKUP(A311,AGOSTO_21!A:B,2,FALSE)</f>
        <v>TOCO FOFO K9 PP ESG DN 150 2,51A3,50M</v>
      </c>
      <c r="C311" s="73">
        <v>1</v>
      </c>
      <c r="D311" s="22" t="str">
        <f>VLOOKUP(A311,AGOSTO_21!A:H,8,FALSE)</f>
        <v>UN</v>
      </c>
      <c r="E311" s="9">
        <f>VLOOKUP(A311,AGOSTO_21!A:C,3,FALSE)</f>
        <v>2006.75</v>
      </c>
      <c r="F311" s="20">
        <f t="shared" si="42"/>
        <v>2006.75</v>
      </c>
      <c r="G311" s="9">
        <f t="shared" si="43"/>
        <v>2319.2009749999997</v>
      </c>
      <c r="H311" s="20">
        <f t="shared" si="44"/>
        <v>2319.2</v>
      </c>
      <c r="I311" s="63"/>
    </row>
    <row r="312" spans="1:9" s="26" customFormat="1" ht="12.75">
      <c r="A312" s="71">
        <v>7220500130</v>
      </c>
      <c r="B312" s="21" t="str">
        <f>VLOOKUP(A312,AGOSTO_21!A:B,2,FALSE)</f>
        <v>TOCO FOFO K9 PP ESG DN 150 ATE 0,50M</v>
      </c>
      <c r="C312" s="73">
        <v>8</v>
      </c>
      <c r="D312" s="22" t="str">
        <f>VLOOKUP(A312,AGOSTO_21!A:H,8,FALSE)</f>
        <v>UN</v>
      </c>
      <c r="E312" s="9">
        <f>VLOOKUP(A312,AGOSTO_21!A:C,3,FALSE)</f>
        <v>286.68</v>
      </c>
      <c r="F312" s="20">
        <f t="shared" si="42"/>
        <v>2293.44</v>
      </c>
      <c r="G312" s="9">
        <f t="shared" si="43"/>
        <v>331.316076</v>
      </c>
      <c r="H312" s="20">
        <f t="shared" si="44"/>
        <v>2650.52</v>
      </c>
      <c r="I312" s="63"/>
    </row>
    <row r="313" spans="1:9" s="26" customFormat="1" ht="12.75">
      <c r="A313" s="71">
        <v>7220400060</v>
      </c>
      <c r="B313" s="21" t="str">
        <f>VLOOKUP(A313,AGOSTO_21!A:B,2,FALSE)</f>
        <v>TOCO FOFO K9 FF10 ESG DN 80 4,51A5,80M</v>
      </c>
      <c r="C313" s="73">
        <v>2</v>
      </c>
      <c r="D313" s="22" t="str">
        <f>VLOOKUP(A313,AGOSTO_21!A:H,8,FALSE)</f>
        <v>UN</v>
      </c>
      <c r="E313" s="9">
        <f>VLOOKUP(A313,AGOSTO_21!A:C,3,FALSE)</f>
        <v>1958.47</v>
      </c>
      <c r="F313" s="20">
        <f t="shared" si="42"/>
        <v>3916.94</v>
      </c>
      <c r="G313" s="9">
        <f t="shared" si="43"/>
        <v>2263.4037789999998</v>
      </c>
      <c r="H313" s="20">
        <f t="shared" si="44"/>
        <v>4526.8</v>
      </c>
      <c r="I313" s="63"/>
    </row>
    <row r="314" spans="1:9" s="26" customFormat="1" ht="12.75">
      <c r="A314" s="71">
        <v>7223000860</v>
      </c>
      <c r="B314" s="21" t="str">
        <f>VLOOKUP(A314,AGOSTO_21!A:B,2,FALSE)</f>
        <v>CURVA 90 FOFO FF PN-10 ESG DN 80MM</v>
      </c>
      <c r="C314" s="73">
        <v>2</v>
      </c>
      <c r="D314" s="22" t="str">
        <f>VLOOKUP(A314,AGOSTO_21!A:H,8,FALSE)</f>
        <v>UN</v>
      </c>
      <c r="E314" s="9">
        <f>VLOOKUP(A314,AGOSTO_21!A:C,3,FALSE)</f>
        <v>418.07</v>
      </c>
      <c r="F314" s="20">
        <f t="shared" si="42"/>
        <v>836.14</v>
      </c>
      <c r="G314" s="9">
        <f t="shared" si="43"/>
        <v>483.16349899999994</v>
      </c>
      <c r="H314" s="20">
        <f t="shared" si="44"/>
        <v>966.32</v>
      </c>
      <c r="I314" s="63"/>
    </row>
    <row r="315" spans="1:9" s="26" customFormat="1" ht="12.75">
      <c r="A315" s="71">
        <v>7222520010</v>
      </c>
      <c r="B315" s="21" t="str">
        <f>VLOOKUP(A315,AGOSTO_21!A:B,2,FALSE)</f>
        <v>VALV RET FOFO SIMP PORT FF10/16 DN 80MM</v>
      </c>
      <c r="C315" s="73">
        <v>2</v>
      </c>
      <c r="D315" s="22" t="str">
        <f>VLOOKUP(A315,AGOSTO_21!A:H,8,FALSE)</f>
        <v>UN</v>
      </c>
      <c r="E315" s="9">
        <f>VLOOKUP(A315,AGOSTO_21!A:C,3,FALSE)</f>
        <v>1037.79</v>
      </c>
      <c r="F315" s="20">
        <f t="shared" si="42"/>
        <v>2075.58</v>
      </c>
      <c r="G315" s="9">
        <f t="shared" si="43"/>
        <v>1199.373903</v>
      </c>
      <c r="H315" s="20">
        <f t="shared" si="44"/>
        <v>2398.74</v>
      </c>
      <c r="I315" s="63"/>
    </row>
    <row r="316" spans="1:9" s="26" customFormat="1" ht="12.75">
      <c r="A316" s="71">
        <v>7222500020</v>
      </c>
      <c r="B316" s="21" t="str">
        <f>VLOOKUP(A316,AGOSTO_21!A:B,2,FALSE)</f>
        <v>VALV GAV CT FOFO EMB FF10/16 CAB DN 80</v>
      </c>
      <c r="C316" s="73">
        <v>3</v>
      </c>
      <c r="D316" s="22" t="str">
        <f>VLOOKUP(A316,AGOSTO_21!A:H,8,FALSE)</f>
        <v>UN</v>
      </c>
      <c r="E316" s="9">
        <f>VLOOKUP(A316,AGOSTO_21!A:C,3,FALSE)</f>
        <v>758</v>
      </c>
      <c r="F316" s="20">
        <f t="shared" si="42"/>
        <v>2274</v>
      </c>
      <c r="G316" s="9">
        <f t="shared" si="43"/>
        <v>876.0206</v>
      </c>
      <c r="H316" s="20">
        <f t="shared" si="44"/>
        <v>2628.06</v>
      </c>
      <c r="I316" s="63"/>
    </row>
    <row r="317" spans="1:9" s="26" customFormat="1" ht="12.75">
      <c r="A317" s="71">
        <v>7223000570</v>
      </c>
      <c r="B317" s="21" t="str">
        <f>VLOOKUP(A317,AGOSTO_21!A:B,2,FALSE)</f>
        <v>CURVA 45 FOFO FF PN-10/16 ESG DN 80MM</v>
      </c>
      <c r="C317" s="73">
        <v>4</v>
      </c>
      <c r="D317" s="22" t="str">
        <f>VLOOKUP(A317,AGOSTO_21!A:H,8,FALSE)</f>
        <v>UN</v>
      </c>
      <c r="E317" s="9">
        <f>VLOOKUP(A317,AGOSTO_21!A:C,3,FALSE)</f>
        <v>409.45</v>
      </c>
      <c r="F317" s="20">
        <f t="shared" si="42"/>
        <v>1637.8</v>
      </c>
      <c r="G317" s="9">
        <f t="shared" si="43"/>
        <v>473.20136499999995</v>
      </c>
      <c r="H317" s="20">
        <f t="shared" si="44"/>
        <v>1892.8</v>
      </c>
      <c r="I317" s="63"/>
    </row>
    <row r="318" spans="1:9" s="26" customFormat="1" ht="12.75">
      <c r="A318" s="71">
        <v>7223006340</v>
      </c>
      <c r="B318" s="21" t="str">
        <f>VLOOKUP(A318,AGOSTO_21!A:B,2,FALSE)</f>
        <v>JUNCAO FOFO FFF PN-10/16ESG DN80X80MM</v>
      </c>
      <c r="C318" s="73">
        <v>2</v>
      </c>
      <c r="D318" s="22" t="str">
        <f>VLOOKUP(A318,AGOSTO_21!A:H,8,FALSE)</f>
        <v>UN</v>
      </c>
      <c r="E318" s="9">
        <f>VLOOKUP(A318,AGOSTO_21!A:C,3,FALSE)</f>
        <v>732.7</v>
      </c>
      <c r="F318" s="20">
        <f t="shared" si="42"/>
        <v>1465.4</v>
      </c>
      <c r="G318" s="9">
        <f t="shared" si="43"/>
        <v>846.78139</v>
      </c>
      <c r="H318" s="20">
        <f t="shared" si="44"/>
        <v>1693.56</v>
      </c>
      <c r="I318" s="63"/>
    </row>
    <row r="319" spans="1:9" s="26" customFormat="1" ht="12.75">
      <c r="A319" s="71">
        <v>7220400010</v>
      </c>
      <c r="B319" s="21" t="str">
        <f>VLOOKUP(A319,AGOSTO_21!A:B,2,FALSE)</f>
        <v>TOCO FOFO K9 FF10 ESG DN 80 ATE 0,50M</v>
      </c>
      <c r="C319" s="73">
        <v>2</v>
      </c>
      <c r="D319" s="22" t="str">
        <f>VLOOKUP(A319,AGOSTO_21!A:H,8,FALSE)</f>
        <v>UN</v>
      </c>
      <c r="E319" s="9">
        <f>VLOOKUP(A319,AGOSTO_21!A:C,3,FALSE)</f>
        <v>329.55</v>
      </c>
      <c r="F319" s="20">
        <f t="shared" si="42"/>
        <v>659.1</v>
      </c>
      <c r="G319" s="9">
        <f t="shared" si="43"/>
        <v>380.860935</v>
      </c>
      <c r="H319" s="20">
        <f t="shared" si="44"/>
        <v>761.72</v>
      </c>
      <c r="I319" s="63"/>
    </row>
    <row r="320" spans="1:9" s="26" customFormat="1" ht="12.75">
      <c r="A320" s="71">
        <v>7223002990</v>
      </c>
      <c r="B320" s="21" t="str">
        <f>VLOOKUP(A320,AGOSTO_21!A:B,2,FALSE)</f>
        <v>FLANGE CEGO FOFO PN-10/16 ESG DN 80MM</v>
      </c>
      <c r="C320" s="73">
        <v>1</v>
      </c>
      <c r="D320" s="22" t="str">
        <f>VLOOKUP(A320,AGOSTO_21!A:H,8,FALSE)</f>
        <v>UN</v>
      </c>
      <c r="E320" s="9">
        <f>VLOOKUP(A320,AGOSTO_21!A:C,3,FALSE)</f>
        <v>155.16</v>
      </c>
      <c r="F320" s="20">
        <f t="shared" si="42"/>
        <v>155.16</v>
      </c>
      <c r="G320" s="9">
        <f t="shared" si="43"/>
        <v>179.318412</v>
      </c>
      <c r="H320" s="20">
        <f t="shared" si="44"/>
        <v>179.31</v>
      </c>
      <c r="I320" s="63"/>
    </row>
    <row r="321" spans="1:9" s="26" customFormat="1" ht="12.75">
      <c r="A321" s="71">
        <v>7223005130</v>
      </c>
      <c r="B321" s="21" t="str">
        <f>VLOOKUP(A321,AGOSTO_21!A:B,2,FALSE)</f>
        <v>TE FOFO FFF PN-10/16 ESG DN 80X50MM</v>
      </c>
      <c r="C321" s="73">
        <v>1</v>
      </c>
      <c r="D321" s="22" t="str">
        <f>VLOOKUP(A321,AGOSTO_21!A:H,8,FALSE)</f>
        <v>UN</v>
      </c>
      <c r="E321" s="9">
        <f>VLOOKUP(A321,AGOSTO_21!A:C,3,FALSE)</f>
        <v>637.88</v>
      </c>
      <c r="F321" s="20">
        <f t="shared" si="42"/>
        <v>637.88</v>
      </c>
      <c r="G321" s="9">
        <f t="shared" si="43"/>
        <v>737.197916</v>
      </c>
      <c r="H321" s="20">
        <f t="shared" si="44"/>
        <v>737.19</v>
      </c>
      <c r="I321" s="63"/>
    </row>
    <row r="322" spans="1:9" s="26" customFormat="1" ht="12.75">
      <c r="A322" s="71">
        <v>7222500010</v>
      </c>
      <c r="B322" s="21" t="str">
        <f>VLOOKUP(A322,AGOSTO_21!A:B,2,FALSE)</f>
        <v>VALV GAV CT FOFO EMB FF10/16 CAB DN 50</v>
      </c>
      <c r="C322" s="73">
        <v>1</v>
      </c>
      <c r="D322" s="22" t="str">
        <f>VLOOKUP(A322,AGOSTO_21!A:H,8,FALSE)</f>
        <v>UN</v>
      </c>
      <c r="E322" s="9">
        <f>VLOOKUP(A322,AGOSTO_21!A:C,3,FALSE)</f>
        <v>611.11</v>
      </c>
      <c r="F322" s="20">
        <f t="shared" si="42"/>
        <v>611.11</v>
      </c>
      <c r="G322" s="9">
        <f t="shared" si="43"/>
        <v>706.259827</v>
      </c>
      <c r="H322" s="20">
        <f t="shared" si="44"/>
        <v>706.25</v>
      </c>
      <c r="I322" s="63"/>
    </row>
    <row r="323" spans="1:9" s="26" customFormat="1" ht="12.75">
      <c r="A323" s="71">
        <v>7222900010</v>
      </c>
      <c r="B323" s="21" t="str">
        <f>VLOOKUP(A323,AGOSTO_21!A:B,2,FALSE)</f>
        <v>VALV VENT TRIP FOFO ESG ISO PN-10 DN 50</v>
      </c>
      <c r="C323" s="73">
        <v>1</v>
      </c>
      <c r="D323" s="22" t="str">
        <f>VLOOKUP(A323,AGOSTO_21!A:H,8,FALSE)</f>
        <v>UN</v>
      </c>
      <c r="E323" s="9">
        <f>VLOOKUP(A323,AGOSTO_21!A:C,3,FALSE)</f>
        <v>2251.8</v>
      </c>
      <c r="F323" s="20">
        <f t="shared" si="42"/>
        <v>2251.8</v>
      </c>
      <c r="G323" s="9">
        <f t="shared" si="43"/>
        <v>2602.40526</v>
      </c>
      <c r="H323" s="20">
        <f t="shared" si="44"/>
        <v>2602.4</v>
      </c>
      <c r="I323" s="63"/>
    </row>
    <row r="324" spans="1:9" s="26" customFormat="1" ht="12.75">
      <c r="A324" s="71">
        <v>7220450030</v>
      </c>
      <c r="B324" s="21" t="str">
        <f>VLOOKUP(A324,AGOSTO_21!A:B,2,FALSE)</f>
        <v>TOCO FOFO K9 PF10 ESG DN 80 1,51A2,50M</v>
      </c>
      <c r="C324" s="73">
        <v>1</v>
      </c>
      <c r="D324" s="22" t="str">
        <f>VLOOKUP(A324,AGOSTO_21!A:H,8,FALSE)</f>
        <v>UN</v>
      </c>
      <c r="E324" s="9">
        <f>VLOOKUP(A324,AGOSTO_21!A:C,3,FALSE)</f>
        <v>856.3</v>
      </c>
      <c r="F324" s="20">
        <f t="shared" si="42"/>
        <v>856.3</v>
      </c>
      <c r="G324" s="9">
        <f t="shared" si="43"/>
        <v>989.6259099999999</v>
      </c>
      <c r="H324" s="20">
        <f t="shared" si="44"/>
        <v>989.62</v>
      </c>
      <c r="I324" s="63"/>
    </row>
    <row r="325" spans="1:9" s="26" customFormat="1" ht="12.75">
      <c r="A325" s="71">
        <v>7221100670</v>
      </c>
      <c r="B325" s="21" t="str">
        <f>VLOOKUP(A325,AGOSTO_21!A:B,2,FALSE)</f>
        <v>CURVA 45 FOFO JGS ESGOTO DN 80MM</v>
      </c>
      <c r="C325" s="73">
        <v>1</v>
      </c>
      <c r="D325" s="22" t="str">
        <f>VLOOKUP(A325,AGOSTO_21!A:H,8,FALSE)</f>
        <v>UN</v>
      </c>
      <c r="E325" s="9">
        <f>VLOOKUP(A325,AGOSTO_21!A:C,3,FALSE)</f>
        <v>253.89</v>
      </c>
      <c r="F325" s="20">
        <f t="shared" si="42"/>
        <v>253.89</v>
      </c>
      <c r="G325" s="9">
        <f t="shared" si="43"/>
        <v>293.42067299999997</v>
      </c>
      <c r="H325" s="20">
        <f t="shared" si="44"/>
        <v>293.42</v>
      </c>
      <c r="I325" s="63"/>
    </row>
    <row r="326" spans="1:9" s="26" customFormat="1" ht="12.75">
      <c r="A326" s="71">
        <v>7220450020</v>
      </c>
      <c r="B326" s="21" t="str">
        <f>VLOOKUP(A326,AGOSTO_21!A:B,2,FALSE)</f>
        <v>TOCO FOFO K9 PF10 ESG DN 80 0,51A1,50M</v>
      </c>
      <c r="C326" s="73">
        <v>2</v>
      </c>
      <c r="D326" s="22" t="str">
        <f>VLOOKUP(A326,AGOSTO_21!A:H,8,FALSE)</f>
        <v>UN</v>
      </c>
      <c r="E326" s="9">
        <f>VLOOKUP(A326,AGOSTO_21!A:C,3,FALSE)</f>
        <v>548.95</v>
      </c>
      <c r="F326" s="20">
        <f t="shared" si="42"/>
        <v>1097.9</v>
      </c>
      <c r="G326" s="9">
        <f t="shared" si="43"/>
        <v>634.421515</v>
      </c>
      <c r="H326" s="20">
        <f t="shared" si="44"/>
        <v>1268.84</v>
      </c>
      <c r="I326" s="63"/>
    </row>
    <row r="327" spans="1:9" s="26" customFormat="1" ht="12.75">
      <c r="A327" s="71">
        <v>7223005140</v>
      </c>
      <c r="B327" s="21" t="str">
        <f>VLOOKUP(A327,AGOSTO_21!A:B,2,FALSE)</f>
        <v>TE FOFO FFF PN-10/16 ESG DN 80X80MM</v>
      </c>
      <c r="C327" s="73">
        <v>1</v>
      </c>
      <c r="D327" s="22" t="str">
        <f>VLOOKUP(A327,AGOSTO_21!A:H,8,FALSE)</f>
        <v>UN</v>
      </c>
      <c r="E327" s="9">
        <f>VLOOKUP(A327,AGOSTO_21!A:C,3,FALSE)</f>
        <v>689.6</v>
      </c>
      <c r="F327" s="20">
        <f t="shared" si="42"/>
        <v>689.6</v>
      </c>
      <c r="G327" s="9">
        <f t="shared" si="43"/>
        <v>796.97072</v>
      </c>
      <c r="H327" s="20">
        <f t="shared" si="44"/>
        <v>796.97</v>
      </c>
      <c r="I327" s="63"/>
    </row>
    <row r="328" spans="1:9" s="26" customFormat="1" ht="12.75">
      <c r="A328" s="71">
        <v>7223002140</v>
      </c>
      <c r="B328" s="21" t="str">
        <f>VLOOKUP(A328,AGOSTO_21!A:B,2,FALSE)</f>
        <v>EXTREMIDADE FOFO PF PN-10/16 ESG DN 80</v>
      </c>
      <c r="C328" s="73">
        <v>1</v>
      </c>
      <c r="D328" s="22" t="str">
        <f>VLOOKUP(A328,AGOSTO_21!A:H,8,FALSE)</f>
        <v>UN</v>
      </c>
      <c r="E328" s="9">
        <f>VLOOKUP(A328,AGOSTO_21!A:C,3,FALSE)</f>
        <v>366.35</v>
      </c>
      <c r="F328" s="20">
        <f t="shared" si="42"/>
        <v>366.35</v>
      </c>
      <c r="G328" s="9">
        <f t="shared" si="43"/>
        <v>423.390695</v>
      </c>
      <c r="H328" s="20">
        <f t="shared" si="44"/>
        <v>423.39</v>
      </c>
      <c r="I328" s="63"/>
    </row>
    <row r="329" spans="1:9" s="26" customFormat="1" ht="12.75">
      <c r="A329" s="71">
        <v>7220150150</v>
      </c>
      <c r="B329" s="21" t="str">
        <f>VLOOKUP(A329,AGOSTO_21!A:B,2,FALSE)</f>
        <v>TUBO FOFO K9 ESG PB JE NBR15420 DN 80MM</v>
      </c>
      <c r="C329" s="73">
        <v>18</v>
      </c>
      <c r="D329" s="22" t="str">
        <f>VLOOKUP(A329,AGOSTO_21!A:H,8,FALSE)</f>
        <v>M</v>
      </c>
      <c r="E329" s="9">
        <f>VLOOKUP(A329,AGOSTO_21!A:C,3,FALSE)</f>
        <v>310.29</v>
      </c>
      <c r="F329" s="20">
        <f t="shared" si="42"/>
        <v>5585.22</v>
      </c>
      <c r="G329" s="9">
        <f t="shared" si="43"/>
        <v>358.602153</v>
      </c>
      <c r="H329" s="20">
        <f t="shared" si="44"/>
        <v>6454.83</v>
      </c>
      <c r="I329" s="63"/>
    </row>
    <row r="330" spans="1:9" s="26" customFormat="1" ht="12.75">
      <c r="A330" s="71">
        <v>7220150020</v>
      </c>
      <c r="B330" s="21" t="str">
        <f>VLOOKUP(A330,AGOSTO_21!A:B,2,FALSE)</f>
        <v>TUBO FOFO K7 ESG PB JE NBR15420 DN 200MM</v>
      </c>
      <c r="C330" s="73">
        <v>6</v>
      </c>
      <c r="D330" s="22" t="str">
        <f>VLOOKUP(A330,AGOSTO_21!A:H,8,FALSE)</f>
        <v>M</v>
      </c>
      <c r="E330" s="9">
        <f>VLOOKUP(A330,AGOSTO_21!A:C,3,FALSE)</f>
        <v>437.37</v>
      </c>
      <c r="F330" s="20">
        <f t="shared" si="42"/>
        <v>2624.2200000000003</v>
      </c>
      <c r="G330" s="9">
        <f t="shared" si="43"/>
        <v>505.468509</v>
      </c>
      <c r="H330" s="20">
        <f t="shared" si="44"/>
        <v>3032.81</v>
      </c>
      <c r="I330" s="63"/>
    </row>
    <row r="331" spans="1:9" s="26" customFormat="1" ht="12.75">
      <c r="A331" s="71">
        <v>7221100830</v>
      </c>
      <c r="B331" s="21" t="str">
        <f>VLOOKUP(A331,AGOSTO_21!A:B,2,FALSE)</f>
        <v>CURVA 90 FOFO JGS ESGOTO DN 80MM</v>
      </c>
      <c r="C331" s="73">
        <v>1</v>
      </c>
      <c r="D331" s="22" t="str">
        <f>VLOOKUP(A331,AGOSTO_21!A:H,8,FALSE)</f>
        <v>UN</v>
      </c>
      <c r="E331" s="9">
        <f>VLOOKUP(A331,AGOSTO_21!A:C,3,FALSE)</f>
        <v>279</v>
      </c>
      <c r="F331" s="20">
        <f t="shared" si="42"/>
        <v>279</v>
      </c>
      <c r="G331" s="9">
        <f t="shared" si="43"/>
        <v>322.4403</v>
      </c>
      <c r="H331" s="20">
        <f t="shared" si="44"/>
        <v>322.44</v>
      </c>
      <c r="I331" s="63"/>
    </row>
    <row r="332" spans="1:9" s="26" customFormat="1" ht="12.75">
      <c r="A332" s="71">
        <v>7220500030</v>
      </c>
      <c r="B332" s="21" t="str">
        <f>VLOOKUP(A332,AGOSTO_21!A:B,2,FALSE)</f>
        <v>TOCO FOFO K9 PP ESG DN 80 1,51A2,50M</v>
      </c>
      <c r="C332" s="73">
        <v>1</v>
      </c>
      <c r="D332" s="22" t="str">
        <f>VLOOKUP(A332,AGOSTO_21!A:H,8,FALSE)</f>
        <v>UN</v>
      </c>
      <c r="E332" s="9">
        <f>VLOOKUP(A332,AGOSTO_21!A:C,3,FALSE)</f>
        <v>768.36</v>
      </c>
      <c r="F332" s="20">
        <f t="shared" si="42"/>
        <v>768.36</v>
      </c>
      <c r="G332" s="9">
        <f t="shared" si="43"/>
        <v>887.993652</v>
      </c>
      <c r="H332" s="20">
        <f t="shared" si="44"/>
        <v>887.99</v>
      </c>
      <c r="I332" s="63"/>
    </row>
    <row r="333" spans="1:9" s="26" customFormat="1" ht="12.75">
      <c r="A333" s="71">
        <v>7220450200</v>
      </c>
      <c r="B333" s="21" t="str">
        <f>VLOOKUP(A333,AGOSTO_21!A:B,2,FALSE)</f>
        <v>TOCO FOFO K9 PF10 ESG DN 200 0,51A1,50M</v>
      </c>
      <c r="C333" s="73">
        <v>1</v>
      </c>
      <c r="D333" s="22" t="str">
        <f>VLOOKUP(A333,AGOSTO_21!A:H,8,FALSE)</f>
        <v>UN</v>
      </c>
      <c r="E333" s="9">
        <f>VLOOKUP(A333,AGOSTO_21!A:C,3,FALSE)</f>
        <v>1372.71</v>
      </c>
      <c r="F333" s="20">
        <f t="shared" si="42"/>
        <v>1372.71</v>
      </c>
      <c r="G333" s="9">
        <f t="shared" si="43"/>
        <v>1586.440947</v>
      </c>
      <c r="H333" s="20">
        <f t="shared" si="44"/>
        <v>1586.44</v>
      </c>
      <c r="I333" s="63"/>
    </row>
    <row r="334" spans="1:9" s="26" customFormat="1" ht="12.75">
      <c r="A334" s="71">
        <v>7222940040</v>
      </c>
      <c r="B334" s="21" t="str">
        <f>VLOOKUP(A334,AGOSTO_21!A:B,2,FALSE)</f>
        <v>VALV FLAP FOFO COM  FLANGES DN 200MM</v>
      </c>
      <c r="C334" s="73">
        <v>1</v>
      </c>
      <c r="D334" s="22" t="str">
        <f>VLOOKUP(A334,AGOSTO_21!A:H,8,FALSE)</f>
        <v>UN</v>
      </c>
      <c r="E334" s="9">
        <f>VLOOKUP(A334,AGOSTO_21!A:C,3,FALSE)</f>
        <v>2218</v>
      </c>
      <c r="F334" s="20">
        <f t="shared" si="42"/>
        <v>2218</v>
      </c>
      <c r="G334" s="9">
        <f t="shared" si="43"/>
        <v>2563.3426</v>
      </c>
      <c r="H334" s="20">
        <f t="shared" si="44"/>
        <v>2563.34</v>
      </c>
      <c r="I334" s="63"/>
    </row>
    <row r="335" spans="1:9" s="26" customFormat="1" ht="12.75">
      <c r="A335" s="71">
        <v>7222000010</v>
      </c>
      <c r="B335" s="21" t="str">
        <f>VLOOKUP(A335,AGOSTO_21!A:B,2,FALSE)</f>
        <v>ARRUELA VED BOR P/FLANGE PN-10/16 DN 50</v>
      </c>
      <c r="C335" s="73">
        <v>2</v>
      </c>
      <c r="D335" s="22" t="str">
        <f>VLOOKUP(A335,AGOSTO_21!A:H,8,FALSE)</f>
        <v>UN</v>
      </c>
      <c r="E335" s="9">
        <f>VLOOKUP(A335,AGOSTO_21!A:C,3,FALSE)</f>
        <v>4.03</v>
      </c>
      <c r="F335" s="20">
        <f t="shared" si="42"/>
        <v>8.06</v>
      </c>
      <c r="G335" s="9">
        <f t="shared" si="43"/>
        <v>4.657471</v>
      </c>
      <c r="H335" s="20">
        <f t="shared" si="44"/>
        <v>9.31</v>
      </c>
      <c r="I335" s="63"/>
    </row>
    <row r="336" spans="1:9" s="26" customFormat="1" ht="12.75">
      <c r="A336" s="71">
        <v>7222000020</v>
      </c>
      <c r="B336" s="21" t="str">
        <f>VLOOKUP(A336,AGOSTO_21!A:B,2,FALSE)</f>
        <v>ARRUELA VED BOR P/FLANGE PN-10/16 DN 80</v>
      </c>
      <c r="C336" s="73">
        <v>24</v>
      </c>
      <c r="D336" s="22" t="str">
        <f>VLOOKUP(A336,AGOSTO_21!A:H,8,FALSE)</f>
        <v>UN</v>
      </c>
      <c r="E336" s="9">
        <f>VLOOKUP(A336,AGOSTO_21!A:C,3,FALSE)</f>
        <v>5.2</v>
      </c>
      <c r="F336" s="20">
        <f t="shared" si="42"/>
        <v>124.80000000000001</v>
      </c>
      <c r="G336" s="9">
        <f t="shared" si="43"/>
        <v>6.00964</v>
      </c>
      <c r="H336" s="20">
        <f t="shared" si="44"/>
        <v>144.23</v>
      </c>
      <c r="I336" s="63"/>
    </row>
    <row r="337" spans="1:9" s="26" customFormat="1" ht="12.75">
      <c r="A337" s="71">
        <v>7222000040</v>
      </c>
      <c r="B337" s="21" t="str">
        <f>VLOOKUP(A337,AGOSTO_21!A:B,2,FALSE)</f>
        <v>ARRUELA VED BOR P/FLANGE PN10/16 DN 150</v>
      </c>
      <c r="C337" s="73">
        <v>2</v>
      </c>
      <c r="D337" s="22" t="str">
        <f>VLOOKUP(A337,AGOSTO_21!A:H,8,FALSE)</f>
        <v>UN</v>
      </c>
      <c r="E337" s="9">
        <f>VLOOKUP(A337,AGOSTO_21!A:C,3,FALSE)</f>
        <v>9.82</v>
      </c>
      <c r="F337" s="20">
        <f t="shared" si="42"/>
        <v>19.64</v>
      </c>
      <c r="G337" s="9">
        <f t="shared" si="43"/>
        <v>11.348974</v>
      </c>
      <c r="H337" s="20">
        <f t="shared" si="44"/>
        <v>22.69</v>
      </c>
      <c r="I337" s="63"/>
    </row>
    <row r="338" spans="1:9" s="26" customFormat="1" ht="12.75">
      <c r="A338" s="71">
        <v>7222000050</v>
      </c>
      <c r="B338" s="21" t="str">
        <f>VLOOKUP(A338,AGOSTO_21!A:B,2,FALSE)</f>
        <v>ARRUELA VED BOR P/FLANGE PN10 DN 200</v>
      </c>
      <c r="C338" s="73">
        <v>1</v>
      </c>
      <c r="D338" s="22" t="str">
        <f>VLOOKUP(A338,AGOSTO_21!A:H,8,FALSE)</f>
        <v>UN</v>
      </c>
      <c r="E338" s="9">
        <f>VLOOKUP(A338,AGOSTO_21!A:C,3,FALSE)</f>
        <v>12.66</v>
      </c>
      <c r="F338" s="20">
        <f t="shared" si="42"/>
        <v>12.66</v>
      </c>
      <c r="G338" s="9">
        <f t="shared" si="43"/>
        <v>14.631162</v>
      </c>
      <c r="H338" s="20">
        <f t="shared" si="44"/>
        <v>14.63</v>
      </c>
      <c r="I338" s="63"/>
    </row>
    <row r="339" spans="1:9" s="26" customFormat="1" ht="12.75">
      <c r="A339" s="71">
        <v>7222000310</v>
      </c>
      <c r="B339" s="21" t="str">
        <f>VLOOKUP(A339,AGOSTO_21!A:B,2,FALSE)</f>
        <v>PARAFUSO ACO GALV 16 X 80MM C/PORCA</v>
      </c>
      <c r="C339" s="73">
        <v>104</v>
      </c>
      <c r="D339" s="22" t="str">
        <f>VLOOKUP(A339,AGOSTO_21!A:H,8,FALSE)</f>
        <v>UN</v>
      </c>
      <c r="E339" s="9">
        <f>VLOOKUP(A339,AGOSTO_21!A:C,3,FALSE)</f>
        <v>4.41</v>
      </c>
      <c r="F339" s="20">
        <f t="shared" si="42"/>
        <v>458.64</v>
      </c>
      <c r="G339" s="9">
        <f t="shared" si="43"/>
        <v>5.096637</v>
      </c>
      <c r="H339" s="20">
        <f t="shared" si="44"/>
        <v>530.05</v>
      </c>
      <c r="I339" s="63"/>
    </row>
    <row r="340" spans="1:9" s="26" customFormat="1" ht="12.75">
      <c r="A340" s="71">
        <v>7222000320</v>
      </c>
      <c r="B340" s="21" t="str">
        <f>VLOOKUP(A340,AGOSTO_21!A:B,2,FALSE)</f>
        <v>PARAFUSO ACO GALV 20 X 90MM C/PORCA</v>
      </c>
      <c r="C340" s="73">
        <v>28</v>
      </c>
      <c r="D340" s="22" t="str">
        <f>VLOOKUP(A340,AGOSTO_21!A:H,8,FALSE)</f>
        <v>UN</v>
      </c>
      <c r="E340" s="9">
        <f>VLOOKUP(A340,AGOSTO_21!A:C,3,FALSE)</f>
        <v>11.29</v>
      </c>
      <c r="F340" s="20">
        <f t="shared" si="42"/>
        <v>316.12</v>
      </c>
      <c r="G340" s="9">
        <f t="shared" si="43"/>
        <v>13.047852999999998</v>
      </c>
      <c r="H340" s="20">
        <f t="shared" si="44"/>
        <v>365.33</v>
      </c>
      <c r="I340" s="63"/>
    </row>
    <row r="341" spans="1:9" s="106" customFormat="1" ht="12.75">
      <c r="A341" s="103" t="s">
        <v>230</v>
      </c>
      <c r="B341" s="103"/>
      <c r="C341" s="108">
        <f>C350+C352</f>
        <v>25.769999999999996</v>
      </c>
      <c r="D341" s="107" t="s">
        <v>1</v>
      </c>
      <c r="E341" s="103"/>
      <c r="F341" s="104"/>
      <c r="G341" s="104"/>
      <c r="H341" s="104">
        <f>SUBTOTAL(9,H342:H354)</f>
        <v>35689.09</v>
      </c>
      <c r="I341" s="109"/>
    </row>
    <row r="342" spans="1:9" s="80" customFormat="1" ht="12.75">
      <c r="A342" s="83" t="s">
        <v>151</v>
      </c>
      <c r="B342" s="21"/>
      <c r="C342" s="84"/>
      <c r="D342" s="76"/>
      <c r="E342" s="77"/>
      <c r="F342" s="78"/>
      <c r="G342" s="77"/>
      <c r="H342" s="24">
        <f>SUBTOTAL(9,H343:H344)</f>
        <v>166.74</v>
      </c>
      <c r="I342" s="79"/>
    </row>
    <row r="343" spans="1:9" s="80" customFormat="1" ht="12.75">
      <c r="A343" s="95">
        <v>7060100010</v>
      </c>
      <c r="B343" s="21" t="str">
        <f>VLOOKUP(A343,AGOSTO_21!A:B,2,FALSE)</f>
        <v>ESGOT C/ AUX DE CJ MOTO-BOMBA ATE 10M3/H</v>
      </c>
      <c r="C343" s="82">
        <v>13</v>
      </c>
      <c r="D343" s="22" t="str">
        <f>VLOOKUP(A343,AGOSTO_21!A:H,8,FALSE)</f>
        <v>HRS</v>
      </c>
      <c r="E343" s="9">
        <f>VLOOKUP(A343,AGOSTO_21!A:C,3,FALSE)</f>
        <v>7.14</v>
      </c>
      <c r="F343" s="20">
        <f>C343*E343</f>
        <v>92.82</v>
      </c>
      <c r="G343" s="9">
        <f>TRUNC(E343*1.223,2)</f>
        <v>8.73</v>
      </c>
      <c r="H343" s="20">
        <f>TRUNC(C343*G343,2)</f>
        <v>113.49</v>
      </c>
      <c r="I343" s="79"/>
    </row>
    <row r="344" spans="1:9" s="80" customFormat="1" ht="12.75">
      <c r="A344" s="95">
        <v>7060100040</v>
      </c>
      <c r="B344" s="21" t="str">
        <f>VLOOKUP(A344,AGOSTO_21!A:B,2,FALSE)</f>
        <v>REBAI LENCOL FREATICO C/ PONT FILTRANTES</v>
      </c>
      <c r="C344" s="82">
        <v>3</v>
      </c>
      <c r="D344" s="22" t="str">
        <f>VLOOKUP(A344,AGOSTO_21!A:H,8,FALSE)</f>
        <v>M</v>
      </c>
      <c r="E344" s="9">
        <f>VLOOKUP(A344,AGOSTO_21!A:C,3,FALSE)</f>
        <v>14.52</v>
      </c>
      <c r="F344" s="20">
        <f>C344*E344</f>
        <v>43.56</v>
      </c>
      <c r="G344" s="9">
        <f>TRUNC(E344*1.223,2)</f>
        <v>17.75</v>
      </c>
      <c r="H344" s="20">
        <f>TRUNC(C344*G344,2)</f>
        <v>53.25</v>
      </c>
      <c r="I344" s="79"/>
    </row>
    <row r="345" spans="1:9" s="80" customFormat="1" ht="12.75">
      <c r="A345" s="83" t="s">
        <v>149</v>
      </c>
      <c r="B345" s="21"/>
      <c r="C345" s="84"/>
      <c r="D345" s="76"/>
      <c r="E345" s="77"/>
      <c r="F345" s="78"/>
      <c r="G345" s="77"/>
      <c r="H345" s="24">
        <f>SUBTOTAL(9,H346)</f>
        <v>7976.12</v>
      </c>
      <c r="I345" s="79"/>
    </row>
    <row r="346" spans="1:9" s="80" customFormat="1" ht="12.75">
      <c r="A346" s="95">
        <v>7089000232</v>
      </c>
      <c r="B346" s="21" t="str">
        <f>VLOOKUP(A346,AGOSTO_21!A:B,2,FALSE)</f>
        <v>CAIXA VENTOSA DN 80A150 X 50MM SES RNS</v>
      </c>
      <c r="C346" s="82">
        <v>1</v>
      </c>
      <c r="D346" s="22" t="str">
        <f>VLOOKUP(A346,AGOSTO_21!A:H,8,FALSE)</f>
        <v>UN</v>
      </c>
      <c r="E346" s="9">
        <f>VLOOKUP(A346,AGOSTO_21!A:C,3,FALSE)</f>
        <v>6521.77</v>
      </c>
      <c r="F346" s="20">
        <f>C346*E346</f>
        <v>6521.77</v>
      </c>
      <c r="G346" s="9">
        <f>TRUNC(E346*1.223,2)</f>
        <v>7976.12</v>
      </c>
      <c r="H346" s="20">
        <f>TRUNC(C346*G346,2)</f>
        <v>7976.12</v>
      </c>
      <c r="I346" s="79"/>
    </row>
    <row r="347" spans="1:9" s="80" customFormat="1" ht="12.75">
      <c r="A347" s="83" t="s">
        <v>225</v>
      </c>
      <c r="B347" s="21"/>
      <c r="C347" s="84"/>
      <c r="D347" s="76"/>
      <c r="E347" s="77"/>
      <c r="F347" s="78"/>
      <c r="G347" s="77"/>
      <c r="H347" s="24">
        <f>SUBTOTAL(9,H348)</f>
        <v>3448.86</v>
      </c>
      <c r="I347" s="79"/>
    </row>
    <row r="348" spans="1:9" s="80" customFormat="1" ht="12.75">
      <c r="A348" s="95">
        <v>7169001243</v>
      </c>
      <c r="B348" s="21" t="str">
        <f>VLOOKUP(A348,AGOSTO_21!A:B,2,FALSE)</f>
        <v>MONT ASSENT MAT HID REC BC C - RNS</v>
      </c>
      <c r="C348" s="82">
        <v>1</v>
      </c>
      <c r="D348" s="22" t="str">
        <f>VLOOKUP(A348,AGOSTO_21!A:H,8,FALSE)</f>
        <v>UN</v>
      </c>
      <c r="E348" s="9">
        <f>VLOOKUP(A348,AGOSTO_21!A:C,3,FALSE)</f>
        <v>2820</v>
      </c>
      <c r="F348" s="20">
        <f>C348*E348</f>
        <v>2820</v>
      </c>
      <c r="G348" s="9">
        <f>TRUNC(E348*1.223,2)</f>
        <v>3448.86</v>
      </c>
      <c r="H348" s="20">
        <f>TRUNC(C348*G348,2)</f>
        <v>3448.86</v>
      </c>
      <c r="I348" s="79"/>
    </row>
    <row r="349" spans="1:9" s="80" customFormat="1" ht="12.75">
      <c r="A349" s="83" t="s">
        <v>226</v>
      </c>
      <c r="B349" s="21"/>
      <c r="C349" s="84"/>
      <c r="D349" s="76"/>
      <c r="E349" s="77"/>
      <c r="F349" s="78"/>
      <c r="G349" s="77"/>
      <c r="H349" s="24">
        <f>SUBTOTAL(9,H350)</f>
        <v>1498.08</v>
      </c>
      <c r="I349" s="79"/>
    </row>
    <row r="350" spans="1:9" s="80" customFormat="1" ht="12.75">
      <c r="A350" s="95">
        <v>7260250010</v>
      </c>
      <c r="B350" s="21" t="str">
        <f>VLOOKUP(A350,AGOSTO_21!A:B,2,FALSE)</f>
        <v>REDE ESG FOFO 80 ATE 1,25m S/PAV S/F</v>
      </c>
      <c r="C350" s="82">
        <v>17.08</v>
      </c>
      <c r="D350" s="22" t="str">
        <f>VLOOKUP(A350,AGOSTO_21!A:H,8,FALSE)</f>
        <v>M</v>
      </c>
      <c r="E350" s="9">
        <f>VLOOKUP(A350,AGOSTO_21!A:C,3,FALSE)</f>
        <v>71.72</v>
      </c>
      <c r="F350" s="20">
        <f>C350*E350</f>
        <v>1224.9776</v>
      </c>
      <c r="G350" s="9">
        <f>TRUNC(E350*1.223,2)</f>
        <v>87.71</v>
      </c>
      <c r="H350" s="20">
        <f>TRUNC(C350*G350,2)</f>
        <v>1498.08</v>
      </c>
      <c r="I350" s="79"/>
    </row>
    <row r="351" spans="1:9" s="80" customFormat="1" ht="12.75">
      <c r="A351" s="83" t="s">
        <v>57</v>
      </c>
      <c r="B351" s="21"/>
      <c r="C351" s="84"/>
      <c r="D351" s="76"/>
      <c r="E351" s="77"/>
      <c r="F351" s="78"/>
      <c r="G351" s="77"/>
      <c r="H351" s="24">
        <f>SUBTOTAL(9,H352:H353)</f>
        <v>14697.22</v>
      </c>
      <c r="I351" s="79"/>
    </row>
    <row r="352" spans="1:9" s="80" customFormat="1" ht="12.75">
      <c r="A352" s="95">
        <v>7169001240</v>
      </c>
      <c r="B352" s="21" t="str">
        <f>VLOOKUP(A352,AGOSTO_21!A:B,2,FALSE)</f>
        <v>FORN EXEC E ASSENT TRAV BC C CORR SC</v>
      </c>
      <c r="C352" s="82">
        <v>8.69</v>
      </c>
      <c r="D352" s="22" t="str">
        <f>VLOOKUP(A352,AGOSTO_21!A:H,8,FALSE)</f>
        <v>M</v>
      </c>
      <c r="E352" s="9">
        <f>VLOOKUP(A352,AGOSTO_21!A:C,3,FALSE)</f>
        <v>1382.9</v>
      </c>
      <c r="F352" s="20">
        <f>C352*E352</f>
        <v>12017.401</v>
      </c>
      <c r="G352" s="9">
        <f>TRUNC(E352*1.223,2)</f>
        <v>1691.28</v>
      </c>
      <c r="H352" s="20">
        <f>TRUNC(C352*G352,2)</f>
        <v>14697.22</v>
      </c>
      <c r="I352" s="79"/>
    </row>
    <row r="353" spans="1:9" s="80" customFormat="1" ht="12.75">
      <c r="A353" s="83" t="s">
        <v>71</v>
      </c>
      <c r="B353" s="21"/>
      <c r="C353" s="84"/>
      <c r="D353" s="76"/>
      <c r="E353" s="77"/>
      <c r="F353" s="78"/>
      <c r="G353" s="77"/>
      <c r="H353" s="24">
        <f>SUBTOTAL(9,H354:H354)</f>
        <v>7902.07</v>
      </c>
      <c r="I353" s="79"/>
    </row>
    <row r="354" spans="1:9" s="80" customFormat="1" ht="12.75">
      <c r="A354" s="95">
        <v>7169001244</v>
      </c>
      <c r="B354" s="21" t="str">
        <f>VLOOKUP(A354,AGOSTO_21!A:B,2,FALSE)</f>
        <v>FORNECIMENTO MAT HID REC BC C - RNS</v>
      </c>
      <c r="C354" s="82">
        <v>1</v>
      </c>
      <c r="D354" s="22" t="str">
        <f>VLOOKUP(A354,AGOSTO_21!A:H,8,FALSE)</f>
        <v>UN</v>
      </c>
      <c r="E354" s="9">
        <f>VLOOKUP(A354,AGOSTO_21!A:C,3,FALSE)</f>
        <v>6837.48</v>
      </c>
      <c r="F354" s="20">
        <f>C354*E354</f>
        <v>6837.48</v>
      </c>
      <c r="G354" s="9">
        <f>E354*1.1557</f>
        <v>7902.075636</v>
      </c>
      <c r="H354" s="20">
        <f>TRUNC(C354*G354,2)</f>
        <v>7902.07</v>
      </c>
      <c r="I354" s="79"/>
    </row>
    <row r="355" spans="1:8" s="46" customFormat="1" ht="24.75" customHeight="1">
      <c r="A355" s="60" t="s">
        <v>248</v>
      </c>
      <c r="B355" s="60"/>
      <c r="C355" s="60"/>
      <c r="D355" s="60"/>
      <c r="E355" s="60"/>
      <c r="F355" s="45"/>
      <c r="G355" s="45"/>
      <c r="H355" s="45">
        <f>SUBTOTAL(9,H356:H394)</f>
        <v>2165468.36</v>
      </c>
    </row>
    <row r="356" spans="1:9" s="106" customFormat="1" ht="12.75">
      <c r="A356" s="103" t="s">
        <v>195</v>
      </c>
      <c r="B356" s="103"/>
      <c r="C356" s="108">
        <f>SUM(C366:C378)</f>
        <v>3797.1</v>
      </c>
      <c r="D356" s="107" t="s">
        <v>1</v>
      </c>
      <c r="E356" s="103"/>
      <c r="F356" s="104"/>
      <c r="G356" s="104"/>
      <c r="H356" s="104">
        <f>SUBTOTAL(9,H357:H386)</f>
        <v>1549115.91</v>
      </c>
      <c r="I356" s="109"/>
    </row>
    <row r="357" spans="1:9" s="80" customFormat="1" ht="12.75">
      <c r="A357" s="83" t="s">
        <v>151</v>
      </c>
      <c r="B357" s="21"/>
      <c r="C357" s="84"/>
      <c r="D357" s="76"/>
      <c r="E357" s="77"/>
      <c r="F357" s="78"/>
      <c r="G357" s="77"/>
      <c r="H357" s="24">
        <f>SUBTOTAL(9,H358:H359)</f>
        <v>6689.9</v>
      </c>
      <c r="I357" s="79"/>
    </row>
    <row r="358" spans="1:9" s="80" customFormat="1" ht="12.75">
      <c r="A358" s="95">
        <v>7060100010</v>
      </c>
      <c r="B358" s="21" t="str">
        <f>VLOOKUP(A358,AGOSTO_21!A:B,2,FALSE)</f>
        <v>ESGOT C/ AUX DE CJ MOTO-BOMBA ATE 10M3/H</v>
      </c>
      <c r="C358" s="82">
        <v>380</v>
      </c>
      <c r="D358" s="22" t="str">
        <f>VLOOKUP(A358,AGOSTO_21!A:H,8,FALSE)</f>
        <v>HRS</v>
      </c>
      <c r="E358" s="9">
        <f>VLOOKUP(A358,AGOSTO_21!A:C,3,FALSE)</f>
        <v>7.14</v>
      </c>
      <c r="F358" s="20">
        <f>C358*E358</f>
        <v>2713.2</v>
      </c>
      <c r="G358" s="9">
        <f>TRUNC(E358*1.223,2)</f>
        <v>8.73</v>
      </c>
      <c r="H358" s="20">
        <f>TRUNC(C358*G358,2)</f>
        <v>3317.4</v>
      </c>
      <c r="I358" s="79"/>
    </row>
    <row r="359" spans="1:9" s="80" customFormat="1" ht="12.75">
      <c r="A359" s="95">
        <v>7060100040</v>
      </c>
      <c r="B359" s="21" t="str">
        <f>VLOOKUP(A359,AGOSTO_21!A:B,2,FALSE)</f>
        <v>REBAI LENCOL FREATICO C/ PONT FILTRANTES</v>
      </c>
      <c r="C359" s="82">
        <v>190</v>
      </c>
      <c r="D359" s="22" t="str">
        <f>VLOOKUP(A359,AGOSTO_21!A:H,8,FALSE)</f>
        <v>M</v>
      </c>
      <c r="E359" s="9">
        <f>VLOOKUP(A359,AGOSTO_21!A:C,3,FALSE)</f>
        <v>14.52</v>
      </c>
      <c r="F359" s="20">
        <f>C359*E359</f>
        <v>2758.7999999999997</v>
      </c>
      <c r="G359" s="9">
        <f>TRUNC(E359*1.223,2)</f>
        <v>17.75</v>
      </c>
      <c r="H359" s="20">
        <f>TRUNC(C359*G359,2)</f>
        <v>3372.5</v>
      </c>
      <c r="I359" s="79"/>
    </row>
    <row r="360" spans="1:9" s="80" customFormat="1" ht="12.75">
      <c r="A360" s="83" t="s">
        <v>58</v>
      </c>
      <c r="B360" s="21"/>
      <c r="C360" s="84"/>
      <c r="D360" s="76"/>
      <c r="E360" s="77"/>
      <c r="F360" s="78"/>
      <c r="G360" s="77"/>
      <c r="H360" s="24">
        <f>SUBTOTAL(9,H361:H364)</f>
        <v>32813.36</v>
      </c>
      <c r="I360" s="79"/>
    </row>
    <row r="361" spans="1:9" s="80" customFormat="1" ht="12.75">
      <c r="A361" s="95">
        <v>7070100450</v>
      </c>
      <c r="B361" s="21" t="str">
        <f>VLOOKUP(A361,AGOSTO_21!A:B,2,FALSE)</f>
        <v>CRAV ESTACA PERFIL "I" BITOLA W 150X13</v>
      </c>
      <c r="C361" s="82">
        <v>94</v>
      </c>
      <c r="D361" s="22" t="str">
        <f>VLOOKUP(A361,AGOSTO_21!A:H,8,FALSE)</f>
        <v>M</v>
      </c>
      <c r="E361" s="9">
        <f>VLOOKUP(A361,AGOSTO_21!A:C,3,FALSE)</f>
        <v>119.73</v>
      </c>
      <c r="F361" s="20">
        <f>C361*E361</f>
        <v>11254.62</v>
      </c>
      <c r="G361" s="9">
        <f>TRUNC(E361*1.223,2)</f>
        <v>146.42</v>
      </c>
      <c r="H361" s="20">
        <f>TRUNC(C361*G361,2)</f>
        <v>13763.48</v>
      </c>
      <c r="I361" s="79"/>
    </row>
    <row r="362" spans="1:9" s="80" customFormat="1" ht="12.75">
      <c r="A362" s="95">
        <v>7070100580</v>
      </c>
      <c r="B362" s="21" t="str">
        <f>VLOOKUP(A362,AGOSTO_21!A:B,2,FALSE)</f>
        <v>BASE 100X100X40CM REDE DN150 A 250-RIO</v>
      </c>
      <c r="C362" s="82">
        <v>11</v>
      </c>
      <c r="D362" s="22" t="str">
        <f>VLOOKUP(A362,AGOSTO_21!A:H,8,FALSE)</f>
        <v>UN</v>
      </c>
      <c r="E362" s="9">
        <f>VLOOKUP(A362,AGOSTO_21!A:C,3,FALSE)</f>
        <v>1014.51</v>
      </c>
      <c r="F362" s="20">
        <f>C362*E362</f>
        <v>11159.61</v>
      </c>
      <c r="G362" s="9">
        <f>TRUNC(E362*1.223,2)</f>
        <v>1240.74</v>
      </c>
      <c r="H362" s="20">
        <f>TRUNC(C362*G362,2)</f>
        <v>13648.14</v>
      </c>
      <c r="I362" s="79"/>
    </row>
    <row r="363" spans="1:9" s="80" customFormat="1" ht="12.75">
      <c r="A363" s="95">
        <v>7070100590</v>
      </c>
      <c r="B363" s="21" t="str">
        <f>VLOOKUP(A363,AGOSTO_21!A:B,2,FALSE)</f>
        <v>BASE 140X140X40CM REDE DN300 A 400-RIO</v>
      </c>
      <c r="C363" s="82">
        <v>2</v>
      </c>
      <c r="D363" s="22" t="str">
        <f>VLOOKUP(A363,AGOSTO_21!A:H,8,FALSE)</f>
        <v>UN</v>
      </c>
      <c r="E363" s="9">
        <f>VLOOKUP(A363,AGOSTO_21!A:C,3,FALSE)</f>
        <v>1869.44</v>
      </c>
      <c r="F363" s="20">
        <f>C363*E363</f>
        <v>3738.88</v>
      </c>
      <c r="G363" s="9">
        <f>TRUNC(E363*1.223,2)</f>
        <v>2286.32</v>
      </c>
      <c r="H363" s="20">
        <f>TRUNC(C363*G363,2)</f>
        <v>4572.64</v>
      </c>
      <c r="I363" s="79"/>
    </row>
    <row r="364" spans="1:9" s="80" customFormat="1" ht="12.75">
      <c r="A364" s="95">
        <v>7030100820</v>
      </c>
      <c r="B364" s="21" t="str">
        <f>VLOOKUP(A364,AGOSTO_21!A:B,2,FALSE)</f>
        <v>FURO EM ROCHA DN 32MM/50CM C/ ENCH GROUT</v>
      </c>
      <c r="C364" s="82">
        <v>10</v>
      </c>
      <c r="D364" s="22" t="str">
        <f>VLOOKUP(A364,AGOSTO_21!A:H,8,FALSE)</f>
        <v>UN</v>
      </c>
      <c r="E364" s="9">
        <f>VLOOKUP(A364,AGOSTO_21!A:C,3,FALSE)</f>
        <v>67.8</v>
      </c>
      <c r="F364" s="20">
        <f>C364*E364</f>
        <v>678</v>
      </c>
      <c r="G364" s="9">
        <f>TRUNC(E364*1.223,2)</f>
        <v>82.91</v>
      </c>
      <c r="H364" s="20">
        <f>TRUNC(C364*G364,2)</f>
        <v>829.1</v>
      </c>
      <c r="I364" s="79"/>
    </row>
    <row r="365" spans="1:9" s="80" customFormat="1" ht="12.75">
      <c r="A365" s="83" t="s">
        <v>167</v>
      </c>
      <c r="B365" s="21"/>
      <c r="C365" s="84"/>
      <c r="D365" s="76"/>
      <c r="E365" s="77"/>
      <c r="F365" s="78"/>
      <c r="G365" s="77"/>
      <c r="H365" s="24">
        <f>SUBTOTAL(9,H366:H378)</f>
        <v>1101951.5799999998</v>
      </c>
      <c r="I365" s="79"/>
    </row>
    <row r="366" spans="1:9" s="80" customFormat="1" ht="12.75">
      <c r="A366" s="95">
        <v>7260100010</v>
      </c>
      <c r="B366" s="21" t="str">
        <f>VLOOKUP(A366,AGOSTO_21!A:B,2,FALSE)</f>
        <v>REDE ESG PVC NBR7362 150 ATE 1,25m S/PAV</v>
      </c>
      <c r="C366" s="82">
        <v>268.1</v>
      </c>
      <c r="D366" s="22" t="str">
        <f>VLOOKUP(A366,AGOSTO_21!A:H,8,FALSE)</f>
        <v>M</v>
      </c>
      <c r="E366" s="9">
        <f>VLOOKUP(A366,AGOSTO_21!A:C,3,FALSE)</f>
        <v>157.72</v>
      </c>
      <c r="F366" s="20">
        <f>C366*E366</f>
        <v>42284.732</v>
      </c>
      <c r="G366" s="9">
        <f>TRUNC(E366*1.223,2)</f>
        <v>192.89</v>
      </c>
      <c r="H366" s="20">
        <f>TRUNC(C366*G366,2)</f>
        <v>51713.8</v>
      </c>
      <c r="I366" s="79"/>
    </row>
    <row r="367" spans="1:9" s="80" customFormat="1" ht="12.75">
      <c r="A367" s="95">
        <v>7260100050</v>
      </c>
      <c r="B367" s="21" t="str">
        <f>VLOOKUP(A367,AGOSTO_21!A:B,2,FALSE)</f>
        <v>REDE ESG PVC NBR7362 150 1,26A1,75 S/PAV</v>
      </c>
      <c r="C367" s="82">
        <v>53</v>
      </c>
      <c r="D367" s="22" t="str">
        <f>VLOOKUP(A367,AGOSTO_21!A:H,8,FALSE)</f>
        <v>M</v>
      </c>
      <c r="E367" s="9">
        <f>VLOOKUP(A367,AGOSTO_21!A:C,3,FALSE)</f>
        <v>217.48</v>
      </c>
      <c r="F367" s="20">
        <f aca="true" t="shared" si="45" ref="F367:F373">C367*E367</f>
        <v>11526.439999999999</v>
      </c>
      <c r="G367" s="9">
        <f aca="true" t="shared" si="46" ref="G367:G378">TRUNC(E367*1.223,2)</f>
        <v>265.97</v>
      </c>
      <c r="H367" s="20">
        <f aca="true" t="shared" si="47" ref="H367:H378">TRUNC(C367*G367,2)</f>
        <v>14096.41</v>
      </c>
      <c r="I367" s="79"/>
    </row>
    <row r="368" spans="1:9" s="80" customFormat="1" ht="12.75">
      <c r="A368" s="95">
        <v>7260100040</v>
      </c>
      <c r="B368" s="21" t="str">
        <f>VLOOKUP(A368,AGOSTO_21!A:B,2,FALSE)</f>
        <v>REDE ESG PVC NBR7362 150 ATE 1,25m PARAL</v>
      </c>
      <c r="C368" s="82">
        <v>1016</v>
      </c>
      <c r="D368" s="22" t="str">
        <f>VLOOKUP(A368,AGOSTO_21!A:H,8,FALSE)</f>
        <v>M</v>
      </c>
      <c r="E368" s="9">
        <f>VLOOKUP(A368,AGOSTO_21!A:C,3,FALSE)</f>
        <v>217.51</v>
      </c>
      <c r="F368" s="20">
        <f t="shared" si="45"/>
        <v>220990.16</v>
      </c>
      <c r="G368" s="9">
        <f t="shared" si="46"/>
        <v>266.01</v>
      </c>
      <c r="H368" s="20">
        <f t="shared" si="47"/>
        <v>270266.16</v>
      </c>
      <c r="I368" s="79"/>
    </row>
    <row r="369" spans="1:9" s="80" customFormat="1" ht="12.75">
      <c r="A369" s="95">
        <v>7260100080</v>
      </c>
      <c r="B369" s="21" t="str">
        <f>VLOOKUP(A369,AGOSTO_21!A:B,2,FALSE)</f>
        <v>REDE ESG PVC NBR7362 150 1,26A1,75 PARAL</v>
      </c>
      <c r="C369" s="82">
        <v>360</v>
      </c>
      <c r="D369" s="22" t="str">
        <f>VLOOKUP(A369,AGOSTO_21!A:H,8,FALSE)</f>
        <v>M</v>
      </c>
      <c r="E369" s="9">
        <f>VLOOKUP(A369,AGOSTO_21!A:C,3,FALSE)</f>
        <v>279.13</v>
      </c>
      <c r="F369" s="20">
        <f t="shared" si="45"/>
        <v>100486.8</v>
      </c>
      <c r="G369" s="9">
        <f t="shared" si="46"/>
        <v>341.37</v>
      </c>
      <c r="H369" s="20">
        <f t="shared" si="47"/>
        <v>122893.2</v>
      </c>
      <c r="I369" s="79"/>
    </row>
    <row r="370" spans="1:9" s="80" customFormat="1" ht="12.75">
      <c r="A370" s="95">
        <v>7260100120</v>
      </c>
      <c r="B370" s="21" t="str">
        <f>VLOOKUP(A370,AGOSTO_21!A:B,2,FALSE)</f>
        <v>REDE ESG PVC NBR7362 150 1,76A2,25 PARAL</v>
      </c>
      <c r="C370" s="82">
        <v>40</v>
      </c>
      <c r="D370" s="22" t="str">
        <f>VLOOKUP(A370,AGOSTO_21!A:H,8,FALSE)</f>
        <v>M</v>
      </c>
      <c r="E370" s="9">
        <f>VLOOKUP(A370,AGOSTO_21!A:C,3,FALSE)</f>
        <v>306.07</v>
      </c>
      <c r="F370" s="20">
        <f t="shared" si="45"/>
        <v>12242.8</v>
      </c>
      <c r="G370" s="9">
        <f t="shared" si="46"/>
        <v>374.32</v>
      </c>
      <c r="H370" s="20">
        <f t="shared" si="47"/>
        <v>14972.8</v>
      </c>
      <c r="I370" s="79"/>
    </row>
    <row r="371" spans="1:9" s="80" customFormat="1" ht="12.75">
      <c r="A371" s="95">
        <v>7260100020</v>
      </c>
      <c r="B371" s="21" t="str">
        <f>VLOOKUP(A371,AGOSTO_21!A:B,2,FALSE)</f>
        <v>REDE ESG PVC NBR7362 150 ATE 1,25m ASFAL</v>
      </c>
      <c r="C371" s="82">
        <v>1115</v>
      </c>
      <c r="D371" s="22" t="str">
        <f>VLOOKUP(A371,AGOSTO_21!A:H,8,FALSE)</f>
        <v>M</v>
      </c>
      <c r="E371" s="9">
        <f>VLOOKUP(A371,AGOSTO_21!A:C,3,FALSE)</f>
        <v>245.7</v>
      </c>
      <c r="F371" s="20">
        <f t="shared" si="45"/>
        <v>273955.5</v>
      </c>
      <c r="G371" s="9">
        <f t="shared" si="46"/>
        <v>300.49</v>
      </c>
      <c r="H371" s="20">
        <f t="shared" si="47"/>
        <v>335046.35</v>
      </c>
      <c r="I371" s="79"/>
    </row>
    <row r="372" spans="1:9" s="80" customFormat="1" ht="12.75">
      <c r="A372" s="95">
        <v>7260100060</v>
      </c>
      <c r="B372" s="21" t="str">
        <f>VLOOKUP(A372,AGOSTO_21!A:B,2,FALSE)</f>
        <v>REDE ESG PVC NBR7362 150 1,26A1,75 ASFAL</v>
      </c>
      <c r="C372" s="82">
        <v>333</v>
      </c>
      <c r="D372" s="22" t="str">
        <f>VLOOKUP(A372,AGOSTO_21!A:H,8,FALSE)</f>
        <v>M</v>
      </c>
      <c r="E372" s="9">
        <f>VLOOKUP(A372,AGOSTO_21!A:C,3,FALSE)</f>
        <v>309.57</v>
      </c>
      <c r="F372" s="20">
        <f t="shared" si="45"/>
        <v>103086.81</v>
      </c>
      <c r="G372" s="9">
        <f t="shared" si="46"/>
        <v>378.6</v>
      </c>
      <c r="H372" s="20">
        <f t="shared" si="47"/>
        <v>126073.8</v>
      </c>
      <c r="I372" s="79"/>
    </row>
    <row r="373" spans="1:9" s="80" customFormat="1" ht="12.75">
      <c r="A373" s="95">
        <v>7260100100</v>
      </c>
      <c r="B373" s="21" t="str">
        <f>VLOOKUP(A373,AGOSTO_21!A:B,2,FALSE)</f>
        <v>REDE ESG PVC NBR7362 150 1,76A2,25 ASFAL</v>
      </c>
      <c r="C373" s="82">
        <v>295</v>
      </c>
      <c r="D373" s="22" t="str">
        <f>VLOOKUP(A373,AGOSTO_21!A:H,8,FALSE)</f>
        <v>M</v>
      </c>
      <c r="E373" s="9">
        <f>VLOOKUP(A373,AGOSTO_21!A:C,3,FALSE)</f>
        <v>336.51</v>
      </c>
      <c r="F373" s="20">
        <f t="shared" si="45"/>
        <v>99270.45</v>
      </c>
      <c r="G373" s="9">
        <f t="shared" si="46"/>
        <v>411.55</v>
      </c>
      <c r="H373" s="20">
        <f t="shared" si="47"/>
        <v>121407.25</v>
      </c>
      <c r="I373" s="79"/>
    </row>
    <row r="374" spans="1:9" s="80" customFormat="1" ht="12.75">
      <c r="A374" s="95">
        <v>7260100320</v>
      </c>
      <c r="B374" s="21" t="str">
        <f>VLOOKUP(A374,AGOSTO_21!A:B,2,FALSE)</f>
        <v>REDE ESG PVC NBR7362 200 ATE 1,25m PARAL</v>
      </c>
      <c r="C374" s="82">
        <v>6</v>
      </c>
      <c r="D374" s="22" t="str">
        <f>VLOOKUP(A374,AGOSTO_21!A:H,8,FALSE)</f>
        <v>M</v>
      </c>
      <c r="E374" s="9">
        <f>VLOOKUP(A374,AGOSTO_21!A:C,3,FALSE)</f>
        <v>263.01</v>
      </c>
      <c r="F374" s="20">
        <f>C374*E374</f>
        <v>1578.06</v>
      </c>
      <c r="G374" s="9">
        <f t="shared" si="46"/>
        <v>321.66</v>
      </c>
      <c r="H374" s="20">
        <f t="shared" si="47"/>
        <v>1929.96</v>
      </c>
      <c r="I374" s="79"/>
    </row>
    <row r="375" spans="1:9" s="80" customFormat="1" ht="12.75">
      <c r="A375" s="95">
        <v>7260100360</v>
      </c>
      <c r="B375" s="21" t="str">
        <f>VLOOKUP(A375,AGOSTO_21!A:B,2,FALSE)</f>
        <v>REDE ESG PVC NBR7362 200 1,26A1,75 PARAL</v>
      </c>
      <c r="C375" s="82">
        <v>32</v>
      </c>
      <c r="D375" s="22" t="str">
        <f>VLOOKUP(A375,AGOSTO_21!A:H,8,FALSE)</f>
        <v>M</v>
      </c>
      <c r="E375" s="9">
        <f>VLOOKUP(A375,AGOSTO_21!A:C,3,FALSE)</f>
        <v>324.82</v>
      </c>
      <c r="F375" s="20">
        <f>C375*E375</f>
        <v>10394.24</v>
      </c>
      <c r="G375" s="9">
        <f t="shared" si="46"/>
        <v>397.25</v>
      </c>
      <c r="H375" s="20">
        <f t="shared" si="47"/>
        <v>12712</v>
      </c>
      <c r="I375" s="79"/>
    </row>
    <row r="376" spans="1:9" s="80" customFormat="1" ht="12.75">
      <c r="A376" s="95">
        <v>7260350290</v>
      </c>
      <c r="B376" s="21" t="str">
        <f>VLOOKUP(A376,AGOSTO_21!A:B,2,FALSE)</f>
        <v>REDE ESG FOFO 200 ATE 1,25m S/PAV S/F</v>
      </c>
      <c r="C376" s="82">
        <v>237</v>
      </c>
      <c r="D376" s="22" t="str">
        <f>VLOOKUP(A376,AGOSTO_21!A:H,8,FALSE)</f>
        <v>M</v>
      </c>
      <c r="E376" s="9">
        <f>VLOOKUP(A376,AGOSTO_21!A:C,3,FALSE)</f>
        <v>81.35</v>
      </c>
      <c r="F376" s="20">
        <f>C376*E376</f>
        <v>19279.949999999997</v>
      </c>
      <c r="G376" s="9">
        <f t="shared" si="46"/>
        <v>99.49</v>
      </c>
      <c r="H376" s="20">
        <f t="shared" si="47"/>
        <v>23579.13</v>
      </c>
      <c r="I376" s="79"/>
    </row>
    <row r="377" spans="1:9" s="80" customFormat="1" ht="12.75">
      <c r="A377" s="95">
        <v>7260350330</v>
      </c>
      <c r="B377" s="21" t="str">
        <f>VLOOKUP(A377,AGOSTO_21!A:B,2,FALSE)</f>
        <v>REDE ESG FOFO 200 1,26A1,75m S/PAV S/F</v>
      </c>
      <c r="C377" s="82">
        <v>32</v>
      </c>
      <c r="D377" s="22" t="str">
        <f>VLOOKUP(A377,AGOSTO_21!A:H,8,FALSE)</f>
        <v>M</v>
      </c>
      <c r="E377" s="9">
        <f>VLOOKUP(A377,AGOSTO_21!A:C,3,FALSE)</f>
        <v>141.43</v>
      </c>
      <c r="F377" s="20">
        <f>C377*E377</f>
        <v>4525.76</v>
      </c>
      <c r="G377" s="9">
        <f t="shared" si="46"/>
        <v>172.96</v>
      </c>
      <c r="H377" s="20">
        <f t="shared" si="47"/>
        <v>5534.72</v>
      </c>
      <c r="I377" s="79"/>
    </row>
    <row r="378" spans="1:9" s="80" customFormat="1" ht="12.75">
      <c r="A378" s="95">
        <v>7260350320</v>
      </c>
      <c r="B378" s="21" t="str">
        <f>VLOOKUP(A378,AGOSTO_21!A:B,2,FALSE)</f>
        <v>REDE ESG FOFO 200 ATE 1,25m PARAL S/F</v>
      </c>
      <c r="C378" s="82">
        <v>10</v>
      </c>
      <c r="D378" s="22" t="str">
        <f>VLOOKUP(A378,AGOSTO_21!A:H,8,FALSE)</f>
        <v>M</v>
      </c>
      <c r="E378" s="9">
        <f>VLOOKUP(A378,AGOSTO_21!A:C,3,FALSE)</f>
        <v>141.13</v>
      </c>
      <c r="F378" s="20">
        <f>C378*E378</f>
        <v>1411.3</v>
      </c>
      <c r="G378" s="9">
        <f t="shared" si="46"/>
        <v>172.6</v>
      </c>
      <c r="H378" s="20">
        <f t="shared" si="47"/>
        <v>1726</v>
      </c>
      <c r="I378" s="79"/>
    </row>
    <row r="379" spans="1:9" s="80" customFormat="1" ht="12.75">
      <c r="A379" s="83" t="s">
        <v>168</v>
      </c>
      <c r="B379" s="21"/>
      <c r="C379" s="84"/>
      <c r="D379" s="76"/>
      <c r="E379" s="77"/>
      <c r="F379" s="78"/>
      <c r="G379" s="77"/>
      <c r="H379" s="24">
        <f>SUBTOTAL(9,H380:H384)</f>
        <v>265121.35000000003</v>
      </c>
      <c r="I379" s="79"/>
    </row>
    <row r="380" spans="1:9" s="80" customFormat="1" ht="12.75">
      <c r="A380" s="95">
        <v>7080100010</v>
      </c>
      <c r="B380" s="21" t="str">
        <f>VLOOKUP(A380,AGOSTO_21!A:B,2,FALSE)</f>
        <v>PV-ANEL CONCR DN 600 PROF ATE 1,25M</v>
      </c>
      <c r="C380" s="82">
        <v>55</v>
      </c>
      <c r="D380" s="22" t="str">
        <f>VLOOKUP(A380,AGOSTO_21!A:H,8,FALSE)</f>
        <v>UN</v>
      </c>
      <c r="E380" s="9">
        <f>VLOOKUP(A380,AGOSTO_21!A:C,3,FALSE)</f>
        <v>2042.95</v>
      </c>
      <c r="F380" s="20">
        <f>C380*E380</f>
        <v>112362.25</v>
      </c>
      <c r="G380" s="9">
        <f>TRUNC(E380*1.223,2)</f>
        <v>2498.52</v>
      </c>
      <c r="H380" s="20">
        <f>TRUNC(C380*G380,2)</f>
        <v>137418.6</v>
      </c>
      <c r="I380" s="79"/>
    </row>
    <row r="381" spans="1:9" s="80" customFormat="1" ht="12.75">
      <c r="A381" s="95">
        <v>7080100020</v>
      </c>
      <c r="B381" s="21" t="str">
        <f>VLOOKUP(A381,AGOSTO_21!A:B,2,FALSE)</f>
        <v>PV-ANEL CONCR DN 1000 PROF DE1,26A1,75M</v>
      </c>
      <c r="C381" s="82">
        <v>14</v>
      </c>
      <c r="D381" s="22" t="str">
        <f>VLOOKUP(A381,AGOSTO_21!A:H,8,FALSE)</f>
        <v>UN</v>
      </c>
      <c r="E381" s="9">
        <f>VLOOKUP(A381,AGOSTO_21!A:C,3,FALSE)</f>
        <v>3152.44</v>
      </c>
      <c r="F381" s="20">
        <f>C381*E381</f>
        <v>44134.16</v>
      </c>
      <c r="G381" s="9">
        <f>TRUNC(E381*1.223,2)</f>
        <v>3855.43</v>
      </c>
      <c r="H381" s="20">
        <f>TRUNC(C381*G381,2)</f>
        <v>53976.02</v>
      </c>
      <c r="I381" s="79"/>
    </row>
    <row r="382" spans="1:9" s="80" customFormat="1" ht="12.75">
      <c r="A382" s="95">
        <v>7080100030</v>
      </c>
      <c r="B382" s="21" t="str">
        <f>VLOOKUP(A382,AGOSTO_21!A:B,2,FALSE)</f>
        <v>PV-ANEL CONCR DN 1000 PROF DE1,76A2,25M</v>
      </c>
      <c r="C382" s="82">
        <v>8</v>
      </c>
      <c r="D382" s="22" t="str">
        <f>VLOOKUP(A382,AGOSTO_21!A:H,8,FALSE)</f>
        <v>UN</v>
      </c>
      <c r="E382" s="9">
        <f>VLOOKUP(A382,AGOSTO_21!A:C,3,FALSE)</f>
        <v>3431.91</v>
      </c>
      <c r="F382" s="20">
        <f>C382*E382</f>
        <v>27455.28</v>
      </c>
      <c r="G382" s="9">
        <f>TRUNC(E382*1.223,2)</f>
        <v>4197.22</v>
      </c>
      <c r="H382" s="20">
        <f>TRUNC(C382*G382,2)</f>
        <v>33577.76</v>
      </c>
      <c r="I382" s="79"/>
    </row>
    <row r="383" spans="1:9" s="80" customFormat="1" ht="12.75">
      <c r="A383" s="95">
        <v>7080100120</v>
      </c>
      <c r="B383" s="21" t="str">
        <f>VLOOKUP(A383,AGOSTO_21!A:B,2,FALSE)</f>
        <v>PV DN600 BEIRA RIO PROF ATE 1,25M-ENTER</v>
      </c>
      <c r="C383" s="82">
        <v>11</v>
      </c>
      <c r="D383" s="22" t="str">
        <f>VLOOKUP(A383,AGOSTO_21!A:H,8,FALSE)</f>
        <v>UN</v>
      </c>
      <c r="E383" s="9">
        <f>VLOOKUP(A383,AGOSTO_21!A:C,3,FALSE)</f>
        <v>2414.47</v>
      </c>
      <c r="F383" s="20">
        <f>C383*E383</f>
        <v>26559.17</v>
      </c>
      <c r="G383" s="9">
        <f>TRUNC(E383*1.223,2)</f>
        <v>2952.89</v>
      </c>
      <c r="H383" s="20">
        <f>TRUNC(C383*G383,2)</f>
        <v>32481.79</v>
      </c>
      <c r="I383" s="79"/>
    </row>
    <row r="384" spans="1:9" s="80" customFormat="1" ht="12.75">
      <c r="A384" s="95">
        <v>7080100170</v>
      </c>
      <c r="B384" s="21" t="str">
        <f>VLOOKUP(A384,AGOSTO_21!A:B,2,FALSE)</f>
        <v>PV DN800 BEIRA RIO PROF 1,76A2,25M-ENTER</v>
      </c>
      <c r="C384" s="82">
        <v>2</v>
      </c>
      <c r="D384" s="22" t="str">
        <f>VLOOKUP(A384,AGOSTO_21!A:H,8,FALSE)</f>
        <v>UN</v>
      </c>
      <c r="E384" s="9">
        <f>VLOOKUP(A384,AGOSTO_21!A:C,3,FALSE)</f>
        <v>3134.58</v>
      </c>
      <c r="F384" s="20">
        <f>C384*E384</f>
        <v>6269.16</v>
      </c>
      <c r="G384" s="9">
        <f>TRUNC(E384*1.223,2)</f>
        <v>3833.59</v>
      </c>
      <c r="H384" s="20">
        <f>TRUNC(C384*G384,2)</f>
        <v>7667.18</v>
      </c>
      <c r="I384" s="79"/>
    </row>
    <row r="385" spans="1:9" s="80" customFormat="1" ht="12.75">
      <c r="A385" s="83" t="s">
        <v>71</v>
      </c>
      <c r="B385" s="21"/>
      <c r="C385" s="84"/>
      <c r="D385" s="76"/>
      <c r="E385" s="77"/>
      <c r="F385" s="78"/>
      <c r="G385" s="77"/>
      <c r="H385" s="24">
        <f>SUBTOTAL(9,H386)</f>
        <v>142539.72</v>
      </c>
      <c r="I385" s="79"/>
    </row>
    <row r="386" spans="1:9" s="80" customFormat="1" ht="12.75">
      <c r="A386" s="95">
        <v>7220150020</v>
      </c>
      <c r="B386" s="21" t="str">
        <f>VLOOKUP(A386,AGOSTO_21!A:B,2,FALSE)</f>
        <v>TUBO FOFO K7 ESG PB JE NBR15420 DN 200MM</v>
      </c>
      <c r="C386" s="82">
        <v>282</v>
      </c>
      <c r="D386" s="22" t="str">
        <f>VLOOKUP(A386,AGOSTO_21!A:H,8,FALSE)</f>
        <v>M</v>
      </c>
      <c r="E386" s="9">
        <f>VLOOKUP(A386,AGOSTO_21!A:C,3,FALSE)</f>
        <v>437.37</v>
      </c>
      <c r="F386" s="20">
        <f>C386*E386</f>
        <v>123338.34</v>
      </c>
      <c r="G386" s="9">
        <f>TRUNC(E386*1.1557,2)</f>
        <v>505.46</v>
      </c>
      <c r="H386" s="20">
        <f>TRUNC(C386*G386,2)</f>
        <v>142539.72</v>
      </c>
      <c r="I386" s="79"/>
    </row>
    <row r="387" spans="1:9" s="106" customFormat="1" ht="12.75">
      <c r="A387" s="103" t="s">
        <v>221</v>
      </c>
      <c r="B387" s="103"/>
      <c r="C387" s="108">
        <f>SUM(C389:C394)</f>
        <v>634</v>
      </c>
      <c r="D387" s="107" t="s">
        <v>4</v>
      </c>
      <c r="E387" s="103"/>
      <c r="F387" s="104"/>
      <c r="G387" s="104"/>
      <c r="H387" s="104">
        <f>SUBTOTAL(9,H388:H394)</f>
        <v>616352.45</v>
      </c>
      <c r="I387" s="109"/>
    </row>
    <row r="388" spans="1:9" s="80" customFormat="1" ht="12.75">
      <c r="A388" s="83" t="s">
        <v>60</v>
      </c>
      <c r="B388" s="21"/>
      <c r="C388" s="84"/>
      <c r="D388" s="76"/>
      <c r="E388" s="77"/>
      <c r="F388" s="78"/>
      <c r="G388" s="77"/>
      <c r="H388" s="24">
        <f>SUBTOTAL(9,H389:H394)</f>
        <v>616352.45</v>
      </c>
      <c r="I388" s="79"/>
    </row>
    <row r="389" spans="1:9" s="80" customFormat="1" ht="12.75">
      <c r="A389" s="95">
        <v>7200100010</v>
      </c>
      <c r="B389" s="21" t="str">
        <f>VLOOKUP(A389,AGOSTO_21!A:B,2,FALSE)</f>
        <v>LIG PRED ESG LONGA C/MAT S/PAV H0,6A1,0M</v>
      </c>
      <c r="C389" s="82">
        <v>50</v>
      </c>
      <c r="D389" s="22" t="str">
        <f>VLOOKUP(A389,AGOSTO_21!A:H,8,FALSE)</f>
        <v>UN</v>
      </c>
      <c r="E389" s="9">
        <f>VLOOKUP(A389,AGOSTO_21!A:C,3,FALSE)</f>
        <v>696.86</v>
      </c>
      <c r="F389" s="20">
        <f aca="true" t="shared" si="48" ref="F389:F394">C389*E389</f>
        <v>34843</v>
      </c>
      <c r="G389" s="9">
        <f aca="true" t="shared" si="49" ref="G389:G394">TRUNC(E389*1.223,2)</f>
        <v>852.25</v>
      </c>
      <c r="H389" s="20">
        <f aca="true" t="shared" si="50" ref="H389:H394">TRUNC(C389*G389,2)</f>
        <v>42612.5</v>
      </c>
      <c r="I389" s="79"/>
    </row>
    <row r="390" spans="1:9" s="80" customFormat="1" ht="12.75">
      <c r="A390" s="95">
        <v>7200100020</v>
      </c>
      <c r="B390" s="21" t="str">
        <f>VLOOKUP(A390,AGOSTO_21!A:B,2,FALSE)</f>
        <v>LIG PRED ESG LONGA C/MAT PARAL H0,6A1,0M</v>
      </c>
      <c r="C390" s="82">
        <v>122</v>
      </c>
      <c r="D390" s="22" t="str">
        <f>VLOOKUP(A390,AGOSTO_21!A:H,8,FALSE)</f>
        <v>UN</v>
      </c>
      <c r="E390" s="9">
        <f>VLOOKUP(A390,AGOSTO_21!A:C,3,FALSE)</f>
        <v>960.64</v>
      </c>
      <c r="F390" s="20">
        <f t="shared" si="48"/>
        <v>117198.08</v>
      </c>
      <c r="G390" s="9">
        <f t="shared" si="49"/>
        <v>1174.86</v>
      </c>
      <c r="H390" s="20">
        <f t="shared" si="50"/>
        <v>143332.92</v>
      </c>
      <c r="I390" s="79"/>
    </row>
    <row r="391" spans="1:9" s="80" customFormat="1" ht="12.75">
      <c r="A391" s="95">
        <v>7200100040</v>
      </c>
      <c r="B391" s="21" t="str">
        <f>VLOOKUP(A391,AGOSTO_21!A:B,2,FALSE)</f>
        <v>LIG PRED ESG LONGA C/MAT ASFAL H0,6A1,0M</v>
      </c>
      <c r="C391" s="82">
        <v>145</v>
      </c>
      <c r="D391" s="22" t="str">
        <f>VLOOKUP(A391,AGOSTO_21!A:H,8,FALSE)</f>
        <v>UN</v>
      </c>
      <c r="E391" s="9">
        <f>VLOOKUP(A391,AGOSTO_21!A:C,3,FALSE)</f>
        <v>1021.52</v>
      </c>
      <c r="F391" s="20">
        <f t="shared" si="48"/>
        <v>148120.4</v>
      </c>
      <c r="G391" s="9">
        <f t="shared" si="49"/>
        <v>1249.31</v>
      </c>
      <c r="H391" s="20">
        <f t="shared" si="50"/>
        <v>181149.95</v>
      </c>
      <c r="I391" s="79"/>
    </row>
    <row r="392" spans="1:9" s="80" customFormat="1" ht="12.75">
      <c r="A392" s="95">
        <v>7200100050</v>
      </c>
      <c r="B392" s="21" t="str">
        <f>VLOOKUP(A392,AGOSTO_21!A:B,2,FALSE)</f>
        <v>LIG PRED ESG CURTA C/MAT S/PAV H0,6A1,0M</v>
      </c>
      <c r="C392" s="82">
        <v>50</v>
      </c>
      <c r="D392" s="22" t="str">
        <f>VLOOKUP(A392,AGOSTO_21!A:H,8,FALSE)</f>
        <v>UN</v>
      </c>
      <c r="E392" s="9">
        <f>VLOOKUP(A392,AGOSTO_21!A:C,3,FALSE)</f>
        <v>490.58</v>
      </c>
      <c r="F392" s="20">
        <f t="shared" si="48"/>
        <v>24529</v>
      </c>
      <c r="G392" s="9">
        <f t="shared" si="49"/>
        <v>599.97</v>
      </c>
      <c r="H392" s="20">
        <f t="shared" si="50"/>
        <v>29998.5</v>
      </c>
      <c r="I392" s="79"/>
    </row>
    <row r="393" spans="1:9" s="80" customFormat="1" ht="12.75">
      <c r="A393" s="95">
        <v>7200100060</v>
      </c>
      <c r="B393" s="21" t="str">
        <f>VLOOKUP(A393,AGOSTO_21!A:B,2,FALSE)</f>
        <v>LIG PRED ESG CURTA C/MAT PARAL H0,6A1,0M</v>
      </c>
      <c r="C393" s="82">
        <v>122</v>
      </c>
      <c r="D393" s="22" t="str">
        <f>VLOOKUP(A393,AGOSTO_21!A:H,8,FALSE)</f>
        <v>UN</v>
      </c>
      <c r="E393" s="9">
        <f>VLOOKUP(A393,AGOSTO_21!A:C,3,FALSE)</f>
        <v>648.85</v>
      </c>
      <c r="F393" s="20">
        <f t="shared" si="48"/>
        <v>79159.7</v>
      </c>
      <c r="G393" s="9">
        <f t="shared" si="49"/>
        <v>793.54</v>
      </c>
      <c r="H393" s="20">
        <f t="shared" si="50"/>
        <v>96811.88</v>
      </c>
      <c r="I393" s="79"/>
    </row>
    <row r="394" spans="1:9" s="80" customFormat="1" ht="12.75">
      <c r="A394" s="95">
        <v>7200100080</v>
      </c>
      <c r="B394" s="21" t="str">
        <f>VLOOKUP(A394,AGOSTO_21!A:B,2,FALSE)</f>
        <v>LIG PRED ESG CURTA C/MAT ASFAL H0,6A1,0M</v>
      </c>
      <c r="C394" s="82">
        <v>145</v>
      </c>
      <c r="D394" s="22" t="str">
        <f>VLOOKUP(A394,AGOSTO_21!A:H,8,FALSE)</f>
        <v>UN</v>
      </c>
      <c r="E394" s="9">
        <f>VLOOKUP(A394,AGOSTO_21!A:C,3,FALSE)</f>
        <v>690.49</v>
      </c>
      <c r="F394" s="20">
        <f t="shared" si="48"/>
        <v>100121.05</v>
      </c>
      <c r="G394" s="9">
        <f t="shared" si="49"/>
        <v>844.46</v>
      </c>
      <c r="H394" s="20">
        <f t="shared" si="50"/>
        <v>122446.7</v>
      </c>
      <c r="I394" s="79"/>
    </row>
    <row r="395" spans="1:8" s="46" customFormat="1" ht="24.75" customHeight="1">
      <c r="A395" s="60" t="s">
        <v>249</v>
      </c>
      <c r="B395" s="60"/>
      <c r="C395" s="60"/>
      <c r="D395" s="60"/>
      <c r="E395" s="60"/>
      <c r="F395" s="45"/>
      <c r="G395" s="45"/>
      <c r="H395" s="45">
        <f>SUBTOTAL(9,H396:H442)</f>
        <v>1453441.19</v>
      </c>
    </row>
    <row r="396" spans="1:9" s="106" customFormat="1" ht="12.75">
      <c r="A396" s="103" t="s">
        <v>196</v>
      </c>
      <c r="B396" s="103"/>
      <c r="C396" s="108">
        <f>SUM(C407:C423)+C433</f>
        <v>1543</v>
      </c>
      <c r="D396" s="107" t="s">
        <v>1</v>
      </c>
      <c r="E396" s="103"/>
      <c r="F396" s="104"/>
      <c r="G396" s="104"/>
      <c r="H396" s="104">
        <f>SUBTOTAL(9,H397:H436)</f>
        <v>1236682.5499999998</v>
      </c>
      <c r="I396" s="109"/>
    </row>
    <row r="397" spans="1:9" s="80" customFormat="1" ht="12.75">
      <c r="A397" s="83" t="s">
        <v>151</v>
      </c>
      <c r="B397" s="21"/>
      <c r="C397" s="84"/>
      <c r="D397" s="76"/>
      <c r="E397" s="77"/>
      <c r="F397" s="78"/>
      <c r="G397" s="77"/>
      <c r="H397" s="24">
        <f>SUBTOTAL(9,H398:H399)</f>
        <v>2737.65</v>
      </c>
      <c r="I397" s="79"/>
    </row>
    <row r="398" spans="1:9" s="80" customFormat="1" ht="12.75">
      <c r="A398" s="95">
        <v>7060100010</v>
      </c>
      <c r="B398" s="21" t="str">
        <f>VLOOKUP(A398,AGOSTO_21!A:B,2,FALSE)</f>
        <v>ESGOT C/ AUX DE CJ MOTO-BOMBA ATE 10M3/H</v>
      </c>
      <c r="C398" s="82">
        <v>155</v>
      </c>
      <c r="D398" s="22" t="str">
        <f>VLOOKUP(A398,AGOSTO_21!A:H,8,FALSE)</f>
        <v>HRS</v>
      </c>
      <c r="E398" s="9">
        <f>VLOOKUP(A398,AGOSTO_21!A:C,3,FALSE)</f>
        <v>7.14</v>
      </c>
      <c r="F398" s="20">
        <f>C398*E398</f>
        <v>1106.7</v>
      </c>
      <c r="G398" s="9">
        <f>TRUNC(E398*1.223,2)</f>
        <v>8.73</v>
      </c>
      <c r="H398" s="20">
        <f>TRUNC(C398*G398,2)</f>
        <v>1353.15</v>
      </c>
      <c r="I398" s="79"/>
    </row>
    <row r="399" spans="1:9" s="80" customFormat="1" ht="12.75">
      <c r="A399" s="95">
        <v>7060100040</v>
      </c>
      <c r="B399" s="21" t="str">
        <f>VLOOKUP(A399,AGOSTO_21!A:B,2,FALSE)</f>
        <v>REBAI LENCOL FREATICO C/ PONT FILTRANTES</v>
      </c>
      <c r="C399" s="82">
        <v>78</v>
      </c>
      <c r="D399" s="22" t="str">
        <f>VLOOKUP(A399,AGOSTO_21!A:H,8,FALSE)</f>
        <v>M</v>
      </c>
      <c r="E399" s="9">
        <f>VLOOKUP(A399,AGOSTO_21!A:C,3,FALSE)</f>
        <v>14.52</v>
      </c>
      <c r="F399" s="20">
        <f>C399*E399</f>
        <v>1132.56</v>
      </c>
      <c r="G399" s="9">
        <f>TRUNC(E399*1.223,2)</f>
        <v>17.75</v>
      </c>
      <c r="H399" s="20">
        <f>TRUNC(C399*G399,2)</f>
        <v>1384.5</v>
      </c>
      <c r="I399" s="79"/>
    </row>
    <row r="400" spans="1:9" s="80" customFormat="1" ht="12.75">
      <c r="A400" s="83" t="s">
        <v>58</v>
      </c>
      <c r="B400" s="21"/>
      <c r="C400" s="84"/>
      <c r="D400" s="76"/>
      <c r="E400" s="77"/>
      <c r="F400" s="78"/>
      <c r="G400" s="77"/>
      <c r="H400" s="24">
        <f>SUBTOTAL(9,H401:H405)</f>
        <v>246332.85</v>
      </c>
      <c r="I400" s="79"/>
    </row>
    <row r="401" spans="1:9" s="80" customFormat="1" ht="12.75">
      <c r="A401" s="95">
        <v>7070100450</v>
      </c>
      <c r="B401" s="21" t="str">
        <f>VLOOKUP(A401,AGOSTO_21!A:B,2,FALSE)</f>
        <v>CRAV ESTACA PERFIL "I" BITOLA W 150X13</v>
      </c>
      <c r="C401" s="82">
        <v>718</v>
      </c>
      <c r="D401" s="22" t="str">
        <f>VLOOKUP(A401,AGOSTO_21!A:H,8,FALSE)</f>
        <v>M</v>
      </c>
      <c r="E401" s="9">
        <f>VLOOKUP(A401,AGOSTO_21!A:C,3,FALSE)</f>
        <v>119.73</v>
      </c>
      <c r="F401" s="20">
        <f>C401*E401</f>
        <v>85966.14</v>
      </c>
      <c r="G401" s="9">
        <f>TRUNC(E401*1.223,2)</f>
        <v>146.42</v>
      </c>
      <c r="H401" s="20">
        <f>TRUNC(C401*G401,2)</f>
        <v>105129.56</v>
      </c>
      <c r="I401" s="79"/>
    </row>
    <row r="402" spans="1:9" s="80" customFormat="1" ht="12.75">
      <c r="A402" s="95">
        <v>7070100480</v>
      </c>
      <c r="B402" s="21" t="str">
        <f>VLOOKUP(A402,AGOSTO_21!A:B,2,FALSE)</f>
        <v>PILAR 40X20CM REDE DN150 A 250-RIO</v>
      </c>
      <c r="C402" s="82">
        <v>71</v>
      </c>
      <c r="D402" s="22" t="str">
        <f>VLOOKUP(A402,AGOSTO_21!A:H,8,FALSE)</f>
        <v>M</v>
      </c>
      <c r="E402" s="9">
        <f>VLOOKUP(A402,AGOSTO_21!A:C,3,FALSE)</f>
        <v>290.75</v>
      </c>
      <c r="F402" s="20">
        <f>C402*E402</f>
        <v>20643.25</v>
      </c>
      <c r="G402" s="9">
        <f>TRUNC(E402*1.223,2)</f>
        <v>355.58</v>
      </c>
      <c r="H402" s="20">
        <f>TRUNC(C402*G402,2)</f>
        <v>25246.18</v>
      </c>
      <c r="I402" s="79"/>
    </row>
    <row r="403" spans="1:9" s="80" customFormat="1" ht="12.75">
      <c r="A403" s="95">
        <v>7070100520</v>
      </c>
      <c r="B403" s="21" t="str">
        <f>VLOOKUP(A403,AGOSTO_21!A:B,2,FALSE)</f>
        <v>BASE 80X60X40CM REDE DN150 A 400-RIO</v>
      </c>
      <c r="C403" s="82">
        <v>88</v>
      </c>
      <c r="D403" s="22" t="str">
        <f>VLOOKUP(A403,AGOSTO_21!A:H,8,FALSE)</f>
        <v>UN</v>
      </c>
      <c r="E403" s="9">
        <f>VLOOKUP(A403,AGOSTO_21!A:C,3,FALSE)</f>
        <v>525.42</v>
      </c>
      <c r="F403" s="20">
        <f>C403*E403</f>
        <v>46236.96</v>
      </c>
      <c r="G403" s="9">
        <f>TRUNC(E403*1.223,2)</f>
        <v>642.58</v>
      </c>
      <c r="H403" s="20">
        <f>TRUNC(C403*G403,2)</f>
        <v>56547.04</v>
      </c>
      <c r="I403" s="79"/>
    </row>
    <row r="404" spans="1:9" s="80" customFormat="1" ht="12.75">
      <c r="A404" s="95">
        <v>7070100580</v>
      </c>
      <c r="B404" s="21" t="str">
        <f>VLOOKUP(A404,AGOSTO_21!A:B,2,FALSE)</f>
        <v>BASE 100X100X40CM REDE DN150 A 250-RIO</v>
      </c>
      <c r="C404" s="82">
        <v>41</v>
      </c>
      <c r="D404" s="22" t="str">
        <f>VLOOKUP(A404,AGOSTO_21!A:H,8,FALSE)</f>
        <v>UN</v>
      </c>
      <c r="E404" s="9">
        <f>VLOOKUP(A404,AGOSTO_21!A:C,3,FALSE)</f>
        <v>1014.51</v>
      </c>
      <c r="F404" s="20">
        <f>C404*E404</f>
        <v>41594.909999999996</v>
      </c>
      <c r="G404" s="9">
        <f>TRUNC(E404*1.223,2)</f>
        <v>1240.74</v>
      </c>
      <c r="H404" s="20">
        <f>TRUNC(C404*G404,2)</f>
        <v>50870.34</v>
      </c>
      <c r="I404" s="79"/>
    </row>
    <row r="405" spans="1:9" s="80" customFormat="1" ht="12.75">
      <c r="A405" s="95">
        <v>7030100820</v>
      </c>
      <c r="B405" s="21" t="str">
        <f>VLOOKUP(A405,AGOSTO_21!A:B,2,FALSE)</f>
        <v>FURO EM ROCHA DN 32MM/50CM C/ ENCH GROUT</v>
      </c>
      <c r="C405" s="82">
        <v>103</v>
      </c>
      <c r="D405" s="22" t="str">
        <f>VLOOKUP(A405,AGOSTO_21!A:H,8,FALSE)</f>
        <v>UN</v>
      </c>
      <c r="E405" s="9">
        <f>VLOOKUP(A405,AGOSTO_21!A:C,3,FALSE)</f>
        <v>67.8</v>
      </c>
      <c r="F405" s="20">
        <f>C405*E405</f>
        <v>6983.4</v>
      </c>
      <c r="G405" s="9">
        <f>TRUNC(E405*1.223,2)</f>
        <v>82.91</v>
      </c>
      <c r="H405" s="20">
        <f>TRUNC(C405*G405,2)</f>
        <v>8539.73</v>
      </c>
      <c r="I405" s="79"/>
    </row>
    <row r="406" spans="1:9" s="80" customFormat="1" ht="12.75">
      <c r="A406" s="83" t="s">
        <v>167</v>
      </c>
      <c r="B406" s="21"/>
      <c r="C406" s="84"/>
      <c r="D406" s="76"/>
      <c r="E406" s="77"/>
      <c r="F406" s="78"/>
      <c r="G406" s="77"/>
      <c r="H406" s="24">
        <f>SUBTOTAL(9,H407:H423)</f>
        <v>319986.43000000005</v>
      </c>
      <c r="I406" s="79"/>
    </row>
    <row r="407" spans="1:9" s="80" customFormat="1" ht="12.75">
      <c r="A407" s="95">
        <v>7260100010</v>
      </c>
      <c r="B407" s="21" t="str">
        <f>VLOOKUP(A407,AGOSTO_21!A:B,2,FALSE)</f>
        <v>REDE ESG PVC NBR7362 150 ATE 1,25m S/PAV</v>
      </c>
      <c r="C407" s="82">
        <v>33</v>
      </c>
      <c r="D407" s="22" t="str">
        <f>VLOOKUP(A407,AGOSTO_21!A:H,8,FALSE)</f>
        <v>M</v>
      </c>
      <c r="E407" s="9">
        <f>VLOOKUP(A407,AGOSTO_21!A:C,3,FALSE)</f>
        <v>157.72</v>
      </c>
      <c r="F407" s="20">
        <f aca="true" t="shared" si="51" ref="F407:F418">C407*E407</f>
        <v>5204.76</v>
      </c>
      <c r="G407" s="9">
        <f aca="true" t="shared" si="52" ref="G407:G423">TRUNC(E407*1.223,2)</f>
        <v>192.89</v>
      </c>
      <c r="H407" s="20">
        <f aca="true" t="shared" si="53" ref="H407:H423">TRUNC(C407*G407,2)</f>
        <v>6365.37</v>
      </c>
      <c r="I407" s="79"/>
    </row>
    <row r="408" spans="1:9" s="80" customFormat="1" ht="12.75">
      <c r="A408" s="95">
        <v>7260100040</v>
      </c>
      <c r="B408" s="21" t="str">
        <f>VLOOKUP(A408,AGOSTO_21!A:B,2,FALSE)</f>
        <v>REDE ESG PVC NBR7362 150 ATE 1,25m PARAL</v>
      </c>
      <c r="C408" s="82">
        <v>114</v>
      </c>
      <c r="D408" s="22" t="str">
        <f>VLOOKUP(A408,AGOSTO_21!A:H,8,FALSE)</f>
        <v>M</v>
      </c>
      <c r="E408" s="9">
        <f>VLOOKUP(A408,AGOSTO_21!A:C,3,FALSE)</f>
        <v>217.51</v>
      </c>
      <c r="F408" s="20">
        <f t="shared" si="51"/>
        <v>24796.14</v>
      </c>
      <c r="G408" s="9">
        <f t="shared" si="52"/>
        <v>266.01</v>
      </c>
      <c r="H408" s="20">
        <f t="shared" si="53"/>
        <v>30325.14</v>
      </c>
      <c r="I408" s="79"/>
    </row>
    <row r="409" spans="1:9" s="80" customFormat="1" ht="12.75">
      <c r="A409" s="95">
        <v>7260100080</v>
      </c>
      <c r="B409" s="21" t="str">
        <f>VLOOKUP(A409,AGOSTO_21!A:B,2,FALSE)</f>
        <v>REDE ESG PVC NBR7362 150 1,26A1,75 PARAL</v>
      </c>
      <c r="C409" s="82">
        <v>123</v>
      </c>
      <c r="D409" s="22" t="str">
        <f>VLOOKUP(A409,AGOSTO_21!A:H,8,FALSE)</f>
        <v>M</v>
      </c>
      <c r="E409" s="9">
        <f>VLOOKUP(A409,AGOSTO_21!A:C,3,FALSE)</f>
        <v>279.13</v>
      </c>
      <c r="F409" s="20">
        <f t="shared" si="51"/>
        <v>34332.99</v>
      </c>
      <c r="G409" s="9">
        <f t="shared" si="52"/>
        <v>341.37</v>
      </c>
      <c r="H409" s="20">
        <f t="shared" si="53"/>
        <v>41988.51</v>
      </c>
      <c r="I409" s="79"/>
    </row>
    <row r="410" spans="1:9" s="80" customFormat="1" ht="12.75">
      <c r="A410" s="95">
        <v>7260100160</v>
      </c>
      <c r="B410" s="21" t="str">
        <f>VLOOKUP(A410,AGOSTO_21!A:B,2,FALSE)</f>
        <v>REDE ESG PVC NBR7362 150 2,26A2,75 PARAL</v>
      </c>
      <c r="C410" s="82">
        <v>46</v>
      </c>
      <c r="D410" s="22" t="str">
        <f>VLOOKUP(A410,AGOSTO_21!A:H,8,FALSE)</f>
        <v>M</v>
      </c>
      <c r="E410" s="9">
        <f>VLOOKUP(A410,AGOSTO_21!A:C,3,FALSE)</f>
        <v>349.52</v>
      </c>
      <c r="F410" s="20">
        <f t="shared" si="51"/>
        <v>16077.919999999998</v>
      </c>
      <c r="G410" s="9">
        <f t="shared" si="52"/>
        <v>427.46</v>
      </c>
      <c r="H410" s="20">
        <f t="shared" si="53"/>
        <v>19663.16</v>
      </c>
      <c r="I410" s="79"/>
    </row>
    <row r="411" spans="1:9" s="80" customFormat="1" ht="12.75">
      <c r="A411" s="95">
        <v>7260100290</v>
      </c>
      <c r="B411" s="21" t="str">
        <f>VLOOKUP(A411,AGOSTO_21!A:B,2,FALSE)</f>
        <v>REDE ESG PVC NBR7362 200 ATE 1,25m S/PAV</v>
      </c>
      <c r="C411" s="82">
        <v>12</v>
      </c>
      <c r="D411" s="22" t="str">
        <f>VLOOKUP(A411,AGOSTO_21!A:H,8,FALSE)</f>
        <v>M</v>
      </c>
      <c r="E411" s="9">
        <f>VLOOKUP(A411,AGOSTO_21!A:C,3,FALSE)</f>
        <v>203.21</v>
      </c>
      <c r="F411" s="20">
        <f t="shared" si="51"/>
        <v>2438.52</v>
      </c>
      <c r="G411" s="9">
        <f t="shared" si="52"/>
        <v>248.52</v>
      </c>
      <c r="H411" s="20">
        <f t="shared" si="53"/>
        <v>2982.24</v>
      </c>
      <c r="I411" s="79"/>
    </row>
    <row r="412" spans="1:9" s="80" customFormat="1" ht="12.75">
      <c r="A412" s="95">
        <v>7260100320</v>
      </c>
      <c r="B412" s="21" t="str">
        <f>VLOOKUP(A412,AGOSTO_21!A:B,2,FALSE)</f>
        <v>REDE ESG PVC NBR7362 200 ATE 1,25m PARAL</v>
      </c>
      <c r="C412" s="82">
        <v>84</v>
      </c>
      <c r="D412" s="22" t="str">
        <f>VLOOKUP(A412,AGOSTO_21!A:H,8,FALSE)</f>
        <v>M</v>
      </c>
      <c r="E412" s="9">
        <f>VLOOKUP(A412,AGOSTO_21!A:C,3,FALSE)</f>
        <v>263.01</v>
      </c>
      <c r="F412" s="20">
        <f t="shared" si="51"/>
        <v>22092.84</v>
      </c>
      <c r="G412" s="9">
        <f t="shared" si="52"/>
        <v>321.66</v>
      </c>
      <c r="H412" s="20">
        <f t="shared" si="53"/>
        <v>27019.44</v>
      </c>
      <c r="I412" s="79"/>
    </row>
    <row r="413" spans="1:9" s="80" customFormat="1" ht="12.75">
      <c r="A413" s="95">
        <v>7260100360</v>
      </c>
      <c r="B413" s="21" t="str">
        <f>VLOOKUP(A413,AGOSTO_21!A:B,2,FALSE)</f>
        <v>REDE ESG PVC NBR7362 200 1,26A1,75 PARAL</v>
      </c>
      <c r="C413" s="82">
        <v>133</v>
      </c>
      <c r="D413" s="22" t="str">
        <f>VLOOKUP(A413,AGOSTO_21!A:H,8,FALSE)</f>
        <v>M</v>
      </c>
      <c r="E413" s="9">
        <f>VLOOKUP(A413,AGOSTO_21!A:C,3,FALSE)</f>
        <v>324.82</v>
      </c>
      <c r="F413" s="20">
        <f t="shared" si="51"/>
        <v>43201.06</v>
      </c>
      <c r="G413" s="9">
        <f t="shared" si="52"/>
        <v>397.25</v>
      </c>
      <c r="H413" s="20">
        <f t="shared" si="53"/>
        <v>52834.25</v>
      </c>
      <c r="I413" s="79"/>
    </row>
    <row r="414" spans="1:9" s="80" customFormat="1" ht="12.75">
      <c r="A414" s="95">
        <v>7260100400</v>
      </c>
      <c r="B414" s="21" t="str">
        <f>VLOOKUP(A414,AGOSTO_21!A:B,2,FALSE)</f>
        <v>REDE ESG PVC NBR7362 200 1,76A2,25 PARAL</v>
      </c>
      <c r="C414" s="82">
        <v>43</v>
      </c>
      <c r="D414" s="22" t="str">
        <f>VLOOKUP(A414,AGOSTO_21!A:H,8,FALSE)</f>
        <v>M</v>
      </c>
      <c r="E414" s="9">
        <f>VLOOKUP(A414,AGOSTO_21!A:C,3,FALSE)</f>
        <v>351.76</v>
      </c>
      <c r="F414" s="20">
        <f t="shared" si="51"/>
        <v>15125.68</v>
      </c>
      <c r="G414" s="9">
        <f t="shared" si="52"/>
        <v>430.2</v>
      </c>
      <c r="H414" s="20">
        <f t="shared" si="53"/>
        <v>18498.6</v>
      </c>
      <c r="I414" s="79"/>
    </row>
    <row r="415" spans="1:9" s="80" customFormat="1" ht="12.75">
      <c r="A415" s="95">
        <v>7260100570</v>
      </c>
      <c r="B415" s="21" t="str">
        <f>VLOOKUP(A415,AGOSTO_21!A:B,2,FALSE)</f>
        <v>REDE ESG PVC NBR7362 250 ATE 1,25m S/PAV</v>
      </c>
      <c r="C415" s="82">
        <v>24</v>
      </c>
      <c r="D415" s="22" t="str">
        <f>VLOOKUP(A415,AGOSTO_21!A:H,8,FALSE)</f>
        <v>M</v>
      </c>
      <c r="E415" s="9">
        <f>VLOOKUP(A415,AGOSTO_21!A:C,3,FALSE)</f>
        <v>296.26</v>
      </c>
      <c r="F415" s="20">
        <f t="shared" si="51"/>
        <v>7110.24</v>
      </c>
      <c r="G415" s="9">
        <f t="shared" si="52"/>
        <v>362.32</v>
      </c>
      <c r="H415" s="20">
        <f t="shared" si="53"/>
        <v>8695.68</v>
      </c>
      <c r="I415" s="79"/>
    </row>
    <row r="416" spans="1:9" s="80" customFormat="1" ht="12.75">
      <c r="A416" s="95">
        <v>7260100720</v>
      </c>
      <c r="B416" s="21" t="str">
        <f>VLOOKUP(A416,AGOSTO_21!A:B,2,FALSE)</f>
        <v>REDE ESG PVC NBR7362 250 2,26A2,75 PARAL</v>
      </c>
      <c r="C416" s="82">
        <v>97</v>
      </c>
      <c r="D416" s="22" t="str">
        <f>VLOOKUP(A416,AGOSTO_21!A:H,8,FALSE)</f>
        <v>M</v>
      </c>
      <c r="E416" s="9">
        <f>VLOOKUP(A416,AGOSTO_21!A:C,3,FALSE)</f>
        <v>489.36</v>
      </c>
      <c r="F416" s="20">
        <f t="shared" si="51"/>
        <v>47467.92</v>
      </c>
      <c r="G416" s="9">
        <f t="shared" si="52"/>
        <v>598.48</v>
      </c>
      <c r="H416" s="20">
        <f t="shared" si="53"/>
        <v>58052.56</v>
      </c>
      <c r="I416" s="79"/>
    </row>
    <row r="417" spans="1:9" s="80" customFormat="1" ht="12.75">
      <c r="A417" s="95">
        <v>7260100360</v>
      </c>
      <c r="B417" s="21" t="str">
        <f>VLOOKUP(A417,AGOSTO_21!A:B,2,FALSE)</f>
        <v>REDE ESG PVC NBR7362 200 1,26A1,75 PARAL</v>
      </c>
      <c r="C417" s="82">
        <v>35</v>
      </c>
      <c r="D417" s="22" t="str">
        <f>VLOOKUP(A417,AGOSTO_21!A:H,8,FALSE)</f>
        <v>M</v>
      </c>
      <c r="E417" s="9">
        <f>VLOOKUP(A417,AGOSTO_21!A:C,3,FALSE)</f>
        <v>324.82</v>
      </c>
      <c r="F417" s="20">
        <f t="shared" si="51"/>
        <v>11368.699999999999</v>
      </c>
      <c r="G417" s="9">
        <f t="shared" si="52"/>
        <v>397.25</v>
      </c>
      <c r="H417" s="20">
        <f t="shared" si="53"/>
        <v>13903.75</v>
      </c>
      <c r="I417" s="79"/>
    </row>
    <row r="418" spans="1:9" s="80" customFormat="1" ht="12.75">
      <c r="A418" s="95">
        <v>7260350290</v>
      </c>
      <c r="B418" s="21" t="str">
        <f>VLOOKUP(A418,AGOSTO_21!A:B,2,FALSE)</f>
        <v>REDE ESG FOFO 200 ATE 1,25m S/PAV S/F</v>
      </c>
      <c r="C418" s="82">
        <v>31</v>
      </c>
      <c r="D418" s="22" t="str">
        <f>VLOOKUP(A418,AGOSTO_21!A:H,8,FALSE)</f>
        <v>M</v>
      </c>
      <c r="E418" s="9">
        <f>VLOOKUP(A418,AGOSTO_21!A:C,3,FALSE)</f>
        <v>81.35</v>
      </c>
      <c r="F418" s="20">
        <f t="shared" si="51"/>
        <v>2521.85</v>
      </c>
      <c r="G418" s="9">
        <f t="shared" si="52"/>
        <v>99.49</v>
      </c>
      <c r="H418" s="20">
        <f t="shared" si="53"/>
        <v>3084.19</v>
      </c>
      <c r="I418" s="79"/>
    </row>
    <row r="419" spans="1:9" s="80" customFormat="1" ht="12.75">
      <c r="A419" s="95">
        <v>7260350330</v>
      </c>
      <c r="B419" s="21" t="str">
        <f>VLOOKUP(A419,AGOSTO_21!A:B,2,FALSE)</f>
        <v>REDE ESG FOFO 200 1,26A1,75m S/PAV S/F</v>
      </c>
      <c r="C419" s="82">
        <v>6</v>
      </c>
      <c r="D419" s="22" t="str">
        <f>VLOOKUP(A419,AGOSTO_21!A:H,8,FALSE)</f>
        <v>M</v>
      </c>
      <c r="E419" s="9">
        <f>VLOOKUP(A419,AGOSTO_21!A:C,3,FALSE)</f>
        <v>141.43</v>
      </c>
      <c r="F419" s="20">
        <f>C419*E419</f>
        <v>848.58</v>
      </c>
      <c r="G419" s="9">
        <f t="shared" si="52"/>
        <v>172.96</v>
      </c>
      <c r="H419" s="20">
        <f t="shared" si="53"/>
        <v>1037.76</v>
      </c>
      <c r="I419" s="79"/>
    </row>
    <row r="420" spans="1:9" s="80" customFormat="1" ht="12.75">
      <c r="A420" s="95">
        <v>7260350320</v>
      </c>
      <c r="B420" s="21" t="str">
        <f>VLOOKUP(A420,AGOSTO_21!A:B,2,FALSE)</f>
        <v>REDE ESG FOFO 200 ATE 1,25m PARAL S/F</v>
      </c>
      <c r="C420" s="82">
        <v>5</v>
      </c>
      <c r="D420" s="22" t="str">
        <f>VLOOKUP(A420,AGOSTO_21!A:H,8,FALSE)</f>
        <v>M</v>
      </c>
      <c r="E420" s="9">
        <f>VLOOKUP(A420,AGOSTO_21!A:C,3,FALSE)</f>
        <v>141.13</v>
      </c>
      <c r="F420" s="20">
        <f>C420*E420</f>
        <v>705.65</v>
      </c>
      <c r="G420" s="9">
        <f t="shared" si="52"/>
        <v>172.6</v>
      </c>
      <c r="H420" s="20">
        <f t="shared" si="53"/>
        <v>863</v>
      </c>
      <c r="I420" s="79"/>
    </row>
    <row r="421" spans="1:9" s="80" customFormat="1" ht="12.75">
      <c r="A421" s="95">
        <v>7260550180</v>
      </c>
      <c r="B421" s="21" t="str">
        <f>VLOOKUP(A421,AGOSTO_21!A:B,2,FALSE)</f>
        <v>INTERCEP FOFO 200 AEREO - BEIRA RIO S/F</v>
      </c>
      <c r="C421" s="82">
        <v>248</v>
      </c>
      <c r="D421" s="22" t="str">
        <f>VLOOKUP(A421,AGOSTO_21!A:H,8,FALSE)</f>
        <v>M</v>
      </c>
      <c r="E421" s="9">
        <f>VLOOKUP(A421,AGOSTO_21!A:C,3,FALSE)</f>
        <v>37.67</v>
      </c>
      <c r="F421" s="20">
        <f>C421*E421</f>
        <v>9342.16</v>
      </c>
      <c r="G421" s="9">
        <f t="shared" si="52"/>
        <v>46.07</v>
      </c>
      <c r="H421" s="20">
        <f t="shared" si="53"/>
        <v>11425.36</v>
      </c>
      <c r="I421" s="79"/>
    </row>
    <row r="422" spans="1:9" s="80" customFormat="1" ht="12.75">
      <c r="A422" s="95">
        <v>7260350570</v>
      </c>
      <c r="B422" s="21" t="str">
        <f>VLOOKUP(A422,AGOSTO_21!A:B,2,FALSE)</f>
        <v>REDE ESG FOFO 250 ATE 1,25m S/PAV S/F</v>
      </c>
      <c r="C422" s="82">
        <v>15</v>
      </c>
      <c r="D422" s="22" t="str">
        <f>VLOOKUP(A422,AGOSTO_21!A:H,8,FALSE)</f>
        <v>M</v>
      </c>
      <c r="E422" s="9">
        <f>VLOOKUP(A422,AGOSTO_21!A:C,3,FALSE)</f>
        <v>85.23</v>
      </c>
      <c r="F422" s="20">
        <f>C422*E422</f>
        <v>1278.45</v>
      </c>
      <c r="G422" s="9">
        <f t="shared" si="52"/>
        <v>104.23</v>
      </c>
      <c r="H422" s="20">
        <f t="shared" si="53"/>
        <v>1563.45</v>
      </c>
      <c r="I422" s="79"/>
    </row>
    <row r="423" spans="1:9" s="80" customFormat="1" ht="12.75">
      <c r="A423" s="95">
        <v>7260550190</v>
      </c>
      <c r="B423" s="21" t="str">
        <f>VLOOKUP(A423,AGOSTO_21!A:B,2,FALSE)</f>
        <v>INTERCEP FOFO 250 AEREO - BEIRA RIO S/F</v>
      </c>
      <c r="C423" s="82">
        <v>447</v>
      </c>
      <c r="D423" s="22" t="str">
        <f>VLOOKUP(A423,AGOSTO_21!A:H,8,FALSE)</f>
        <v>M</v>
      </c>
      <c r="E423" s="9">
        <f>VLOOKUP(A423,AGOSTO_21!A:C,3,FALSE)</f>
        <v>39.67</v>
      </c>
      <c r="F423" s="20">
        <f>C423*E423</f>
        <v>17732.49</v>
      </c>
      <c r="G423" s="9">
        <f t="shared" si="52"/>
        <v>48.51</v>
      </c>
      <c r="H423" s="20">
        <f t="shared" si="53"/>
        <v>21683.97</v>
      </c>
      <c r="I423" s="79"/>
    </row>
    <row r="424" spans="1:9" s="80" customFormat="1" ht="12.75">
      <c r="A424" s="83" t="s">
        <v>168</v>
      </c>
      <c r="B424" s="21"/>
      <c r="C424" s="84"/>
      <c r="D424" s="76"/>
      <c r="E424" s="77"/>
      <c r="F424" s="78"/>
      <c r="G424" s="77"/>
      <c r="H424" s="24">
        <f>SUBTOTAL(9,H425:H431)</f>
        <v>206729.69</v>
      </c>
      <c r="I424" s="79"/>
    </row>
    <row r="425" spans="1:9" s="80" customFormat="1" ht="12.75">
      <c r="A425" s="95">
        <v>7080100010</v>
      </c>
      <c r="B425" s="21" t="str">
        <f>VLOOKUP(A425,AGOSTO_21!A:B,2,FALSE)</f>
        <v>PV-ANEL CONCR DN 600 PROF ATE 1,25M</v>
      </c>
      <c r="C425" s="82">
        <v>17</v>
      </c>
      <c r="D425" s="22" t="str">
        <f>VLOOKUP(A425,AGOSTO_21!A:H,8,FALSE)</f>
        <v>UN</v>
      </c>
      <c r="E425" s="9">
        <f>VLOOKUP(A425,AGOSTO_21!A:C,3,FALSE)</f>
        <v>2042.95</v>
      </c>
      <c r="F425" s="20">
        <f aca="true" t="shared" si="54" ref="F425:F431">C425*E425</f>
        <v>34730.15</v>
      </c>
      <c r="G425" s="9">
        <f aca="true" t="shared" si="55" ref="G425:G431">TRUNC(E425*1.223,2)</f>
        <v>2498.52</v>
      </c>
      <c r="H425" s="20">
        <f aca="true" t="shared" si="56" ref="H425:H431">TRUNC(C425*G425,2)</f>
        <v>42474.84</v>
      </c>
      <c r="I425" s="79"/>
    </row>
    <row r="426" spans="1:9" s="80" customFormat="1" ht="12.75">
      <c r="A426" s="95">
        <v>7080100020</v>
      </c>
      <c r="B426" s="21" t="str">
        <f>VLOOKUP(A426,AGOSTO_21!A:B,2,FALSE)</f>
        <v>PV-ANEL CONCR DN 1000 PROF DE1,26A1,75M</v>
      </c>
      <c r="C426" s="82">
        <v>3</v>
      </c>
      <c r="D426" s="22" t="str">
        <f>VLOOKUP(A426,AGOSTO_21!A:H,8,FALSE)</f>
        <v>UN</v>
      </c>
      <c r="E426" s="9">
        <f>VLOOKUP(A426,AGOSTO_21!A:C,3,FALSE)</f>
        <v>3152.44</v>
      </c>
      <c r="F426" s="20">
        <f t="shared" si="54"/>
        <v>9457.32</v>
      </c>
      <c r="G426" s="9">
        <f t="shared" si="55"/>
        <v>3855.43</v>
      </c>
      <c r="H426" s="20">
        <f t="shared" si="56"/>
        <v>11566.29</v>
      </c>
      <c r="I426" s="79"/>
    </row>
    <row r="427" spans="1:9" s="80" customFormat="1" ht="12.75">
      <c r="A427" s="95">
        <v>7080100030</v>
      </c>
      <c r="B427" s="21" t="str">
        <f>VLOOKUP(A427,AGOSTO_21!A:B,2,FALSE)</f>
        <v>PV-ANEL CONCR DN 1000 PROF DE1,76A2,25M</v>
      </c>
      <c r="C427" s="82">
        <v>4</v>
      </c>
      <c r="D427" s="22" t="str">
        <f>VLOOKUP(A427,AGOSTO_21!A:H,8,FALSE)</f>
        <v>UN</v>
      </c>
      <c r="E427" s="9">
        <f>VLOOKUP(A427,AGOSTO_21!A:C,3,FALSE)</f>
        <v>3431.91</v>
      </c>
      <c r="F427" s="20">
        <f t="shared" si="54"/>
        <v>13727.64</v>
      </c>
      <c r="G427" s="9">
        <f t="shared" si="55"/>
        <v>4197.22</v>
      </c>
      <c r="H427" s="20">
        <f t="shared" si="56"/>
        <v>16788.88</v>
      </c>
      <c r="I427" s="79"/>
    </row>
    <row r="428" spans="1:9" s="80" customFormat="1" ht="12.75">
      <c r="A428" s="95">
        <v>7080100040</v>
      </c>
      <c r="B428" s="21" t="str">
        <f>VLOOKUP(A428,AGOSTO_21!A:B,2,FALSE)</f>
        <v>PV-ANEL CONCR DN 1000 PROF DE2,26A2,75M</v>
      </c>
      <c r="C428" s="82">
        <v>1</v>
      </c>
      <c r="D428" s="22" t="str">
        <f>VLOOKUP(A428,AGOSTO_21!A:H,8,FALSE)</f>
        <v>UN</v>
      </c>
      <c r="E428" s="9">
        <f>VLOOKUP(A428,AGOSTO_21!A:C,3,FALSE)</f>
        <v>3711.39</v>
      </c>
      <c r="F428" s="20">
        <f t="shared" si="54"/>
        <v>3711.39</v>
      </c>
      <c r="G428" s="9">
        <f t="shared" si="55"/>
        <v>4539.02</v>
      </c>
      <c r="H428" s="20">
        <f t="shared" si="56"/>
        <v>4539.02</v>
      </c>
      <c r="I428" s="79"/>
    </row>
    <row r="429" spans="1:9" s="80" customFormat="1" ht="12.75">
      <c r="A429" s="95">
        <v>7080100120</v>
      </c>
      <c r="B429" s="21" t="str">
        <f>VLOOKUP(A429,AGOSTO_21!A:B,2,FALSE)</f>
        <v>PV DN600 BEIRA RIO PROF ATE 1,25M-ENTER</v>
      </c>
      <c r="C429" s="82">
        <v>5</v>
      </c>
      <c r="D429" s="22" t="str">
        <f>VLOOKUP(A429,AGOSTO_21!A:H,8,FALSE)</f>
        <v>UN</v>
      </c>
      <c r="E429" s="9">
        <f>VLOOKUP(A429,AGOSTO_21!A:C,3,FALSE)</f>
        <v>2414.47</v>
      </c>
      <c r="F429" s="20">
        <f t="shared" si="54"/>
        <v>12072.349999999999</v>
      </c>
      <c r="G429" s="9">
        <f t="shared" si="55"/>
        <v>2952.89</v>
      </c>
      <c r="H429" s="20">
        <f t="shared" si="56"/>
        <v>14764.45</v>
      </c>
      <c r="I429" s="79"/>
    </row>
    <row r="430" spans="1:9" s="80" customFormat="1" ht="12.75">
      <c r="A430" s="95">
        <v>7080100210</v>
      </c>
      <c r="B430" s="21" t="str">
        <f>VLOOKUP(A430,AGOSTO_21!A:B,2,FALSE)</f>
        <v>PV DN600 BEIRA RIO PROF ATE 1,25M-AEREO</v>
      </c>
      <c r="C430" s="82">
        <v>36</v>
      </c>
      <c r="D430" s="22" t="str">
        <f>VLOOKUP(A430,AGOSTO_21!A:H,8,FALSE)</f>
        <v>UN</v>
      </c>
      <c r="E430" s="9">
        <f>VLOOKUP(A430,AGOSTO_21!A:C,3,FALSE)</f>
        <v>2561.27</v>
      </c>
      <c r="F430" s="20">
        <f t="shared" si="54"/>
        <v>92205.72</v>
      </c>
      <c r="G430" s="9">
        <f t="shared" si="55"/>
        <v>3132.43</v>
      </c>
      <c r="H430" s="20">
        <f t="shared" si="56"/>
        <v>112767.48</v>
      </c>
      <c r="I430" s="79"/>
    </row>
    <row r="431" spans="1:9" s="80" customFormat="1" ht="12.75">
      <c r="A431" s="95">
        <v>7080100250</v>
      </c>
      <c r="B431" s="21" t="str">
        <f>VLOOKUP(A431,AGOSTO_21!A:B,2,FALSE)</f>
        <v>PV DN800 BEIRA RIO PROF 1,76A2,25M-AEREO</v>
      </c>
      <c r="C431" s="82">
        <v>1</v>
      </c>
      <c r="D431" s="22" t="str">
        <f>VLOOKUP(A431,AGOSTO_21!A:H,8,FALSE)</f>
        <v>UN</v>
      </c>
      <c r="E431" s="9">
        <f>VLOOKUP(A431,AGOSTO_21!A:C,3,FALSE)</f>
        <v>3130.61</v>
      </c>
      <c r="F431" s="20">
        <f t="shared" si="54"/>
        <v>3130.61</v>
      </c>
      <c r="G431" s="9">
        <f t="shared" si="55"/>
        <v>3828.73</v>
      </c>
      <c r="H431" s="20">
        <f t="shared" si="56"/>
        <v>3828.73</v>
      </c>
      <c r="I431" s="79"/>
    </row>
    <row r="432" spans="1:9" s="80" customFormat="1" ht="12.75">
      <c r="A432" s="83" t="s">
        <v>57</v>
      </c>
      <c r="B432" s="21"/>
      <c r="C432" s="84"/>
      <c r="D432" s="76"/>
      <c r="E432" s="77"/>
      <c r="F432" s="78"/>
      <c r="G432" s="77"/>
      <c r="H432" s="24">
        <f>SUBTOTAL(9,H433)</f>
        <v>37534.67</v>
      </c>
      <c r="I432" s="79"/>
    </row>
    <row r="433" spans="1:9" s="80" customFormat="1" ht="12.75">
      <c r="A433" s="95">
        <v>7169001238</v>
      </c>
      <c r="B433" s="21" t="str">
        <f>VLOOKUP(A433,AGOSTO_21!A:B,2,FALSE)</f>
        <v>FORN EXEC E ASSENT TRAV GRAMP BC E T1-6</v>
      </c>
      <c r="C433" s="82">
        <v>47</v>
      </c>
      <c r="D433" s="22" t="str">
        <f>VLOOKUP(A433,AGOSTO_21!A:H,8,FALSE)</f>
        <v>M</v>
      </c>
      <c r="E433" s="9">
        <f>VLOOKUP(A433,AGOSTO_21!A:C,3,FALSE)</f>
        <v>653</v>
      </c>
      <c r="F433" s="20">
        <f>C433*E433</f>
        <v>30691</v>
      </c>
      <c r="G433" s="9">
        <f>TRUNC(E433*1.223,2)</f>
        <v>798.61</v>
      </c>
      <c r="H433" s="20">
        <f>TRUNC(C433*G433,2)</f>
        <v>37534.67</v>
      </c>
      <c r="I433" s="79"/>
    </row>
    <row r="434" spans="1:9" s="80" customFormat="1" ht="12.75">
      <c r="A434" s="83" t="s">
        <v>71</v>
      </c>
      <c r="B434" s="21"/>
      <c r="C434" s="84"/>
      <c r="D434" s="76"/>
      <c r="E434" s="77"/>
      <c r="F434" s="78"/>
      <c r="G434" s="77"/>
      <c r="H434" s="24">
        <f>SUBTOTAL(9,H435:H436)</f>
        <v>423361.26</v>
      </c>
      <c r="I434" s="79"/>
    </row>
    <row r="435" spans="1:9" s="80" customFormat="1" ht="12.75">
      <c r="A435" s="95">
        <v>7220150020</v>
      </c>
      <c r="B435" s="21" t="str">
        <f>VLOOKUP(A435,AGOSTO_21!A:B,2,FALSE)</f>
        <v>TUBO FOFO K7 ESG PB JE NBR15420 DN 200MM</v>
      </c>
      <c r="C435" s="97">
        <v>294</v>
      </c>
      <c r="D435" s="22" t="str">
        <f>VLOOKUP(A435,AGOSTO_21!A:H,8,FALSE)</f>
        <v>M</v>
      </c>
      <c r="E435" s="9">
        <f>VLOOKUP(A435,AGOSTO_21!A:C,3,FALSE)</f>
        <v>437.37</v>
      </c>
      <c r="F435" s="20">
        <f>C435*E435</f>
        <v>128586.78</v>
      </c>
      <c r="G435" s="9">
        <f>TRUNC(E435*1.1557,2)</f>
        <v>505.46</v>
      </c>
      <c r="H435" s="20">
        <f>TRUNC(C435*G435,2)</f>
        <v>148605.24</v>
      </c>
      <c r="I435" s="79"/>
    </row>
    <row r="436" spans="1:9" s="80" customFormat="1" ht="12.75">
      <c r="A436" s="95">
        <v>7220150030</v>
      </c>
      <c r="B436" s="21" t="str">
        <f>VLOOKUP(A436,AGOSTO_21!A:B,2,FALSE)</f>
        <v>TUBO FOFO K7 ESG PB JE NBR15420 DN 250MM</v>
      </c>
      <c r="C436" s="97">
        <v>462</v>
      </c>
      <c r="D436" s="22" t="str">
        <f>VLOOKUP(A436,AGOSTO_21!A:H,8,FALSE)</f>
        <v>M</v>
      </c>
      <c r="E436" s="9">
        <f>VLOOKUP(A436,AGOSTO_21!A:C,3,FALSE)</f>
        <v>514.59</v>
      </c>
      <c r="F436" s="20">
        <f>C436*E436</f>
        <v>237740.58000000002</v>
      </c>
      <c r="G436" s="9">
        <f>TRUNC(E436*1.1557,2)</f>
        <v>594.71</v>
      </c>
      <c r="H436" s="20">
        <f>TRUNC(C436*G436,2)</f>
        <v>274756.02</v>
      </c>
      <c r="I436" s="79"/>
    </row>
    <row r="437" spans="1:9" s="106" customFormat="1" ht="12.75">
      <c r="A437" s="103" t="s">
        <v>222</v>
      </c>
      <c r="B437" s="103"/>
      <c r="C437" s="108">
        <f>SUM(C439:C442)</f>
        <v>258</v>
      </c>
      <c r="D437" s="107" t="s">
        <v>4</v>
      </c>
      <c r="E437" s="103"/>
      <c r="F437" s="104"/>
      <c r="G437" s="104"/>
      <c r="H437" s="104">
        <f>SUBTOTAL(9,H438:H442)</f>
        <v>216758.63999999998</v>
      </c>
      <c r="I437" s="109"/>
    </row>
    <row r="438" spans="1:9" s="80" customFormat="1" ht="12.75">
      <c r="A438" s="83" t="s">
        <v>60</v>
      </c>
      <c r="B438" s="21"/>
      <c r="C438" s="84"/>
      <c r="D438" s="76"/>
      <c r="E438" s="77"/>
      <c r="F438" s="78"/>
      <c r="G438" s="77"/>
      <c r="H438" s="24">
        <f>SUBTOTAL(9,H439:H442)</f>
        <v>216758.63999999998</v>
      </c>
      <c r="I438" s="79"/>
    </row>
    <row r="439" spans="1:9" s="80" customFormat="1" ht="12.75">
      <c r="A439" s="95">
        <v>7200100010</v>
      </c>
      <c r="B439" s="21" t="str">
        <f>VLOOKUP(A439,AGOSTO_21!A:B,2,FALSE)</f>
        <v>LIG PRED ESG LONGA C/MAT S/PAV H0,6A1,0M</v>
      </c>
      <c r="C439" s="82">
        <v>72</v>
      </c>
      <c r="D439" s="22" t="str">
        <f>VLOOKUP(A439,AGOSTO_21!A:H,8,FALSE)</f>
        <v>UN</v>
      </c>
      <c r="E439" s="9">
        <f>VLOOKUP(A439,AGOSTO_21!A:C,3,FALSE)</f>
        <v>696.86</v>
      </c>
      <c r="F439" s="20">
        <f>C439*E439</f>
        <v>50173.92</v>
      </c>
      <c r="G439" s="9">
        <f>TRUNC(E439*1.223,2)</f>
        <v>852.25</v>
      </c>
      <c r="H439" s="20">
        <f>TRUNC(C439*G439,2)</f>
        <v>61362</v>
      </c>
      <c r="I439" s="79"/>
    </row>
    <row r="440" spans="1:9" s="80" customFormat="1" ht="12.75">
      <c r="A440" s="95">
        <v>7200100020</v>
      </c>
      <c r="B440" s="21" t="str">
        <f>VLOOKUP(A440,AGOSTO_21!A:B,2,FALSE)</f>
        <v>LIG PRED ESG LONGA C/MAT PARAL H0,6A1,0M</v>
      </c>
      <c r="C440" s="82">
        <v>57</v>
      </c>
      <c r="D440" s="22" t="str">
        <f>VLOOKUP(A440,AGOSTO_21!A:H,8,FALSE)</f>
        <v>UN</v>
      </c>
      <c r="E440" s="9">
        <f>VLOOKUP(A440,AGOSTO_21!A:C,3,FALSE)</f>
        <v>960.64</v>
      </c>
      <c r="F440" s="20">
        <f>C440*E440</f>
        <v>54756.479999999996</v>
      </c>
      <c r="G440" s="9">
        <f>TRUNC(E440*1.223,2)</f>
        <v>1174.86</v>
      </c>
      <c r="H440" s="20">
        <f>TRUNC(C440*G440,2)</f>
        <v>66967.02</v>
      </c>
      <c r="I440" s="79"/>
    </row>
    <row r="441" spans="1:9" s="80" customFormat="1" ht="12.75">
      <c r="A441" s="95">
        <v>7200100050</v>
      </c>
      <c r="B441" s="21" t="str">
        <f>VLOOKUP(A441,AGOSTO_21!A:B,2,FALSE)</f>
        <v>LIG PRED ESG CURTA C/MAT S/PAV H0,6A1,0M</v>
      </c>
      <c r="C441" s="82">
        <v>72</v>
      </c>
      <c r="D441" s="22" t="str">
        <f>VLOOKUP(A441,AGOSTO_21!A:H,8,FALSE)</f>
        <v>UN</v>
      </c>
      <c r="E441" s="9">
        <f>VLOOKUP(A441,AGOSTO_21!A:C,3,FALSE)</f>
        <v>490.58</v>
      </c>
      <c r="F441" s="20">
        <f>C441*E441</f>
        <v>35321.76</v>
      </c>
      <c r="G441" s="9">
        <f>TRUNC(E441*1.223,2)</f>
        <v>599.97</v>
      </c>
      <c r="H441" s="20">
        <f>TRUNC(C441*G441,2)</f>
        <v>43197.84</v>
      </c>
      <c r="I441" s="79"/>
    </row>
    <row r="442" spans="1:9" s="80" customFormat="1" ht="12.75">
      <c r="A442" s="95">
        <v>7200100060</v>
      </c>
      <c r="B442" s="21" t="str">
        <f>VLOOKUP(A442,AGOSTO_21!A:B,2,FALSE)</f>
        <v>LIG PRED ESG CURTA C/MAT PARAL H0,6A1,0M</v>
      </c>
      <c r="C442" s="82">
        <v>57</v>
      </c>
      <c r="D442" s="22" t="str">
        <f>VLOOKUP(A442,AGOSTO_21!A:H,8,FALSE)</f>
        <v>UN</v>
      </c>
      <c r="E442" s="9">
        <f>VLOOKUP(A442,AGOSTO_21!A:C,3,FALSE)</f>
        <v>648.85</v>
      </c>
      <c r="F442" s="20">
        <f>C442*E442</f>
        <v>36984.450000000004</v>
      </c>
      <c r="G442" s="9">
        <f>TRUNC(E442*1.223,2)</f>
        <v>793.54</v>
      </c>
      <c r="H442" s="20">
        <f>TRUNC(C442*G442,2)</f>
        <v>45231.78</v>
      </c>
      <c r="I442" s="79"/>
    </row>
    <row r="443" spans="1:8" s="46" customFormat="1" ht="24.75" customHeight="1">
      <c r="A443" s="60" t="s">
        <v>250</v>
      </c>
      <c r="B443" s="60"/>
      <c r="C443" s="60"/>
      <c r="D443" s="60"/>
      <c r="E443" s="60"/>
      <c r="F443" s="45"/>
      <c r="G443" s="45"/>
      <c r="H443" s="45">
        <f>SUBTOTAL(9,H444:H483)</f>
        <v>1171496.4</v>
      </c>
    </row>
    <row r="444" spans="1:9" s="106" customFormat="1" ht="12.75">
      <c r="A444" s="103" t="s">
        <v>234</v>
      </c>
      <c r="B444" s="103"/>
      <c r="C444" s="108">
        <f>SUM(C455:C465)</f>
        <v>1873</v>
      </c>
      <c r="D444" s="107" t="s">
        <v>1</v>
      </c>
      <c r="E444" s="103"/>
      <c r="F444" s="104"/>
      <c r="G444" s="104"/>
      <c r="H444" s="104">
        <f>SUBTOTAL(9,H445:H475)</f>
        <v>856099.71</v>
      </c>
      <c r="I444" s="109"/>
    </row>
    <row r="445" spans="1:9" s="80" customFormat="1" ht="12.75">
      <c r="A445" s="83" t="s">
        <v>151</v>
      </c>
      <c r="B445" s="21"/>
      <c r="C445" s="84"/>
      <c r="D445" s="76"/>
      <c r="E445" s="77"/>
      <c r="F445" s="78"/>
      <c r="G445" s="77"/>
      <c r="H445" s="24">
        <f>SUBTOTAL(9,H446:H447)</f>
        <v>3309.74</v>
      </c>
      <c r="I445" s="79"/>
    </row>
    <row r="446" spans="1:9" s="80" customFormat="1" ht="12.75">
      <c r="A446" s="95">
        <v>7060100010</v>
      </c>
      <c r="B446" s="21" t="str">
        <f>VLOOKUP(A446,AGOSTO_21!A:B,2,FALSE)</f>
        <v>ESGOT C/ AUX DE CJ MOTO-BOMBA ATE 10M3/H</v>
      </c>
      <c r="C446" s="82">
        <v>188</v>
      </c>
      <c r="D446" s="22" t="str">
        <f>VLOOKUP(A446,AGOSTO_21!A:H,8,FALSE)</f>
        <v>HRS</v>
      </c>
      <c r="E446" s="9">
        <f>VLOOKUP(A446,AGOSTO_21!A:C,3,FALSE)</f>
        <v>7.14</v>
      </c>
      <c r="F446" s="20">
        <f>C446*E446</f>
        <v>1342.32</v>
      </c>
      <c r="G446" s="9">
        <f>TRUNC(E446*1.223,2)</f>
        <v>8.73</v>
      </c>
      <c r="H446" s="20">
        <f>TRUNC(C446*G446,2)</f>
        <v>1641.24</v>
      </c>
      <c r="I446" s="79"/>
    </row>
    <row r="447" spans="1:9" s="80" customFormat="1" ht="12.75">
      <c r="A447" s="95">
        <v>7060100040</v>
      </c>
      <c r="B447" s="21" t="str">
        <f>VLOOKUP(A447,AGOSTO_21!A:B,2,FALSE)</f>
        <v>REBAI LENCOL FREATICO C/ PONT FILTRANTES</v>
      </c>
      <c r="C447" s="82">
        <v>94</v>
      </c>
      <c r="D447" s="22" t="str">
        <f>VLOOKUP(A447,AGOSTO_21!A:H,8,FALSE)</f>
        <v>M</v>
      </c>
      <c r="E447" s="9">
        <f>VLOOKUP(A447,AGOSTO_21!A:C,3,FALSE)</f>
        <v>14.52</v>
      </c>
      <c r="F447" s="20">
        <f>C447*E447</f>
        <v>1364.8799999999999</v>
      </c>
      <c r="G447" s="9">
        <f>TRUNC(E447*1.223,2)</f>
        <v>17.75</v>
      </c>
      <c r="H447" s="20">
        <f>TRUNC(C447*G447,2)</f>
        <v>1668.5</v>
      </c>
      <c r="I447" s="79"/>
    </row>
    <row r="448" spans="1:9" s="80" customFormat="1" ht="12.75">
      <c r="A448" s="83" t="s">
        <v>58</v>
      </c>
      <c r="B448" s="21"/>
      <c r="C448" s="84"/>
      <c r="D448" s="76"/>
      <c r="E448" s="77"/>
      <c r="F448" s="78"/>
      <c r="G448" s="77"/>
      <c r="H448" s="24">
        <f>SUBTOTAL(9,H449:H453)</f>
        <v>44333.34</v>
      </c>
      <c r="I448" s="79"/>
    </row>
    <row r="449" spans="1:9" s="80" customFormat="1" ht="12.75">
      <c r="A449" s="95">
        <v>7070100450</v>
      </c>
      <c r="B449" s="21" t="str">
        <f>VLOOKUP(A449,AGOSTO_21!A:B,2,FALSE)</f>
        <v>CRAV ESTACA PERFIL "I" BITOLA W 150X13</v>
      </c>
      <c r="C449" s="82">
        <v>137</v>
      </c>
      <c r="D449" s="22" t="str">
        <f>VLOOKUP(A449,AGOSTO_21!A:H,8,FALSE)</f>
        <v>M</v>
      </c>
      <c r="E449" s="9">
        <f>VLOOKUP(A449,AGOSTO_21!A:C,3,FALSE)</f>
        <v>119.73</v>
      </c>
      <c r="F449" s="20">
        <f>C449*E449</f>
        <v>16403.010000000002</v>
      </c>
      <c r="G449" s="9">
        <f>TRUNC(E449*1.223,2)</f>
        <v>146.42</v>
      </c>
      <c r="H449" s="20">
        <f>TRUNC(C449*G449,2)</f>
        <v>20059.54</v>
      </c>
      <c r="I449" s="79"/>
    </row>
    <row r="450" spans="1:9" s="80" customFormat="1" ht="12.75">
      <c r="A450" s="95">
        <v>7070100480</v>
      </c>
      <c r="B450" s="21" t="str">
        <f>VLOOKUP(A450,AGOSTO_21!A:B,2,FALSE)</f>
        <v>PILAR 40X20CM REDE DN150 A 250-RIO</v>
      </c>
      <c r="C450" s="82">
        <v>4</v>
      </c>
      <c r="D450" s="22" t="str">
        <f>VLOOKUP(A450,AGOSTO_21!A:H,8,FALSE)</f>
        <v>M</v>
      </c>
      <c r="E450" s="9">
        <f>VLOOKUP(A450,AGOSTO_21!A:C,3,FALSE)</f>
        <v>290.75</v>
      </c>
      <c r="F450" s="20">
        <f>C450*E450</f>
        <v>1163</v>
      </c>
      <c r="G450" s="9">
        <f>TRUNC(E450*1.223,2)</f>
        <v>355.58</v>
      </c>
      <c r="H450" s="20">
        <f>TRUNC(C450*G450,2)</f>
        <v>1422.32</v>
      </c>
      <c r="I450" s="98" t="s">
        <v>236</v>
      </c>
    </row>
    <row r="451" spans="1:9" s="80" customFormat="1" ht="12.75">
      <c r="A451" s="95">
        <v>7070100520</v>
      </c>
      <c r="B451" s="21" t="str">
        <f>VLOOKUP(A451,AGOSTO_21!A:B,2,FALSE)</f>
        <v>BASE 80X60X40CM REDE DN150 A 400-RIO</v>
      </c>
      <c r="C451" s="82">
        <v>12</v>
      </c>
      <c r="D451" s="22" t="str">
        <f>VLOOKUP(A451,AGOSTO_21!A:H,8,FALSE)</f>
        <v>UN</v>
      </c>
      <c r="E451" s="9">
        <f>VLOOKUP(A451,AGOSTO_21!A:C,3,FALSE)</f>
        <v>525.42</v>
      </c>
      <c r="F451" s="20">
        <f>C451*E451</f>
        <v>6305.039999999999</v>
      </c>
      <c r="G451" s="9">
        <f>TRUNC(E451*1.223,2)</f>
        <v>642.58</v>
      </c>
      <c r="H451" s="20">
        <f>TRUNC(C451*G451,2)</f>
        <v>7710.96</v>
      </c>
      <c r="I451" s="79"/>
    </row>
    <row r="452" spans="1:9" s="80" customFormat="1" ht="12.75">
      <c r="A452" s="95">
        <v>7070100580</v>
      </c>
      <c r="B452" s="21" t="str">
        <f>VLOOKUP(A452,AGOSTO_21!A:B,2,FALSE)</f>
        <v>BASE 100X100X40CM REDE DN150 A 250-RIO</v>
      </c>
      <c r="C452" s="82">
        <v>11</v>
      </c>
      <c r="D452" s="22" t="str">
        <f>VLOOKUP(A452,AGOSTO_21!A:H,8,FALSE)</f>
        <v>UN</v>
      </c>
      <c r="E452" s="9">
        <f>VLOOKUP(A452,AGOSTO_21!A:C,3,FALSE)</f>
        <v>1014.51</v>
      </c>
      <c r="F452" s="20">
        <f>C452*E452</f>
        <v>11159.61</v>
      </c>
      <c r="G452" s="9">
        <f>TRUNC(E452*1.223,2)</f>
        <v>1240.74</v>
      </c>
      <c r="H452" s="20">
        <f>TRUNC(C452*G452,2)</f>
        <v>13648.14</v>
      </c>
      <c r="I452" s="79"/>
    </row>
    <row r="453" spans="1:9" s="80" customFormat="1" ht="12.75">
      <c r="A453" s="95">
        <v>7030100820</v>
      </c>
      <c r="B453" s="21" t="str">
        <f>VLOOKUP(A453,AGOSTO_21!A:B,2,FALSE)</f>
        <v>FURO EM ROCHA DN 32MM/50CM C/ ENCH GROUT</v>
      </c>
      <c r="C453" s="82">
        <v>18</v>
      </c>
      <c r="D453" s="22" t="str">
        <f>VLOOKUP(A453,AGOSTO_21!A:H,8,FALSE)</f>
        <v>UN</v>
      </c>
      <c r="E453" s="9">
        <f>VLOOKUP(A453,AGOSTO_21!A:C,3,FALSE)</f>
        <v>67.8</v>
      </c>
      <c r="F453" s="20">
        <f>C453*E453</f>
        <v>1220.3999999999999</v>
      </c>
      <c r="G453" s="9">
        <f>TRUNC(E453*1.223,2)</f>
        <v>82.91</v>
      </c>
      <c r="H453" s="20">
        <f>TRUNC(C453*G453,2)</f>
        <v>1492.38</v>
      </c>
      <c r="I453" s="79"/>
    </row>
    <row r="454" spans="1:9" s="80" customFormat="1" ht="12.75">
      <c r="A454" s="83" t="s">
        <v>167</v>
      </c>
      <c r="B454" s="21"/>
      <c r="C454" s="84"/>
      <c r="D454" s="76"/>
      <c r="E454" s="77"/>
      <c r="F454" s="78"/>
      <c r="G454" s="77"/>
      <c r="H454" s="24">
        <f>SUBTOTAL(9,H455:H465)</f>
        <v>548148.99</v>
      </c>
      <c r="I454" s="79"/>
    </row>
    <row r="455" spans="1:9" s="80" customFormat="1" ht="12.75">
      <c r="A455" s="95">
        <v>7260100010</v>
      </c>
      <c r="B455" s="21" t="str">
        <f>VLOOKUP(A455,AGOSTO_21!A:B,2,FALSE)</f>
        <v>REDE ESG PVC NBR7362 150 ATE 1,25m S/PAV</v>
      </c>
      <c r="C455" s="82">
        <v>289</v>
      </c>
      <c r="D455" s="22" t="str">
        <f>VLOOKUP(A455,AGOSTO_21!A:H,8,FALSE)</f>
        <v>M</v>
      </c>
      <c r="E455" s="9">
        <f>VLOOKUP(A455,AGOSTO_21!A:C,3,FALSE)</f>
        <v>157.72</v>
      </c>
      <c r="F455" s="20">
        <f aca="true" t="shared" si="57" ref="F455:F465">C455*E455</f>
        <v>45581.08</v>
      </c>
      <c r="G455" s="9">
        <f aca="true" t="shared" si="58" ref="G455:G465">TRUNC(E455*1.223,2)</f>
        <v>192.89</v>
      </c>
      <c r="H455" s="20">
        <f aca="true" t="shared" si="59" ref="H455:H465">TRUNC(C455*G455,2)</f>
        <v>55745.21</v>
      </c>
      <c r="I455" s="20" t="e">
        <f>TRUNC(D455*H455,2)</f>
        <v>#VALUE!</v>
      </c>
    </row>
    <row r="456" spans="1:9" s="80" customFormat="1" ht="12.75">
      <c r="A456" s="95">
        <v>7260100050</v>
      </c>
      <c r="B456" s="21" t="str">
        <f>VLOOKUP(A456,AGOSTO_21!A:B,2,FALSE)</f>
        <v>REDE ESG PVC NBR7362 150 1,26A1,75 S/PAV</v>
      </c>
      <c r="C456" s="82">
        <v>99</v>
      </c>
      <c r="D456" s="22" t="str">
        <f>VLOOKUP(A456,AGOSTO_21!A:H,8,FALSE)</f>
        <v>M</v>
      </c>
      <c r="E456" s="9">
        <f>VLOOKUP(A456,AGOSTO_21!A:C,3,FALSE)</f>
        <v>217.48</v>
      </c>
      <c r="F456" s="20">
        <f t="shared" si="57"/>
        <v>21530.52</v>
      </c>
      <c r="G456" s="9">
        <f t="shared" si="58"/>
        <v>265.97</v>
      </c>
      <c r="H456" s="20">
        <f t="shared" si="59"/>
        <v>26331.03</v>
      </c>
      <c r="I456" s="20" t="e">
        <f>TRUNC(D456*H456,2)</f>
        <v>#VALUE!</v>
      </c>
    </row>
    <row r="457" spans="1:9" s="80" customFormat="1" ht="12.75">
      <c r="A457" s="95">
        <v>7260100090</v>
      </c>
      <c r="B457" s="21" t="str">
        <f>VLOOKUP(A457,AGOSTO_21!A:B,2,FALSE)</f>
        <v>REDE ESG PVC NBR7362 150 1,76A2,25 S/PAV</v>
      </c>
      <c r="C457" s="82">
        <v>37</v>
      </c>
      <c r="D457" s="22" t="str">
        <f>VLOOKUP(A457,AGOSTO_21!A:H,8,FALSE)</f>
        <v>M</v>
      </c>
      <c r="E457" s="9">
        <f>VLOOKUP(A457,AGOSTO_21!A:C,3,FALSE)</f>
        <v>244.42</v>
      </c>
      <c r="F457" s="20">
        <f t="shared" si="57"/>
        <v>9043.539999999999</v>
      </c>
      <c r="G457" s="9">
        <f t="shared" si="58"/>
        <v>298.92</v>
      </c>
      <c r="H457" s="20">
        <f t="shared" si="59"/>
        <v>11060.04</v>
      </c>
      <c r="I457" s="79"/>
    </row>
    <row r="458" spans="1:9" s="80" customFormat="1" ht="12.75">
      <c r="A458" s="95">
        <v>7260100040</v>
      </c>
      <c r="B458" s="21" t="str">
        <f>VLOOKUP(A458,AGOSTO_21!A:B,2,FALSE)</f>
        <v>REDE ESG PVC NBR7362 150 ATE 1,25m PARAL</v>
      </c>
      <c r="C458" s="82">
        <v>637</v>
      </c>
      <c r="D458" s="22" t="str">
        <f>VLOOKUP(A458,AGOSTO_21!A:H,8,FALSE)</f>
        <v>M</v>
      </c>
      <c r="E458" s="9">
        <f>VLOOKUP(A458,AGOSTO_21!A:C,3,FALSE)</f>
        <v>217.51</v>
      </c>
      <c r="F458" s="20">
        <f t="shared" si="57"/>
        <v>138553.87</v>
      </c>
      <c r="G458" s="9">
        <f t="shared" si="58"/>
        <v>266.01</v>
      </c>
      <c r="H458" s="20">
        <f t="shared" si="59"/>
        <v>169448.37</v>
      </c>
      <c r="I458" s="79"/>
    </row>
    <row r="459" spans="1:9" s="80" customFormat="1" ht="12.75">
      <c r="A459" s="95">
        <v>7260100080</v>
      </c>
      <c r="B459" s="21" t="str">
        <f>VLOOKUP(A459,AGOSTO_21!A:B,2,FALSE)</f>
        <v>REDE ESG PVC NBR7362 150 1,26A1,75 PARAL</v>
      </c>
      <c r="C459" s="82">
        <v>286</v>
      </c>
      <c r="D459" s="22" t="str">
        <f>VLOOKUP(A459,AGOSTO_21!A:H,8,FALSE)</f>
        <v>M</v>
      </c>
      <c r="E459" s="9">
        <f>VLOOKUP(A459,AGOSTO_21!A:C,3,FALSE)</f>
        <v>279.13</v>
      </c>
      <c r="F459" s="20">
        <f t="shared" si="57"/>
        <v>79831.18</v>
      </c>
      <c r="G459" s="9">
        <f t="shared" si="58"/>
        <v>341.37</v>
      </c>
      <c r="H459" s="20">
        <f t="shared" si="59"/>
        <v>97631.82</v>
      </c>
      <c r="I459" s="79"/>
    </row>
    <row r="460" spans="1:9" s="80" customFormat="1" ht="12.75">
      <c r="A460" s="95">
        <v>7260100120</v>
      </c>
      <c r="B460" s="21" t="str">
        <f>VLOOKUP(A460,AGOSTO_21!A:B,2,FALSE)</f>
        <v>REDE ESG PVC NBR7362 150 1,76A2,25 PARAL</v>
      </c>
      <c r="C460" s="82">
        <v>162</v>
      </c>
      <c r="D460" s="22" t="str">
        <f>VLOOKUP(A460,AGOSTO_21!A:H,8,FALSE)</f>
        <v>M</v>
      </c>
      <c r="E460" s="9">
        <f>VLOOKUP(A460,AGOSTO_21!A:C,3,FALSE)</f>
        <v>306.07</v>
      </c>
      <c r="F460" s="20">
        <f t="shared" si="57"/>
        <v>49583.34</v>
      </c>
      <c r="G460" s="9">
        <f t="shared" si="58"/>
        <v>374.32</v>
      </c>
      <c r="H460" s="20">
        <f t="shared" si="59"/>
        <v>60639.84</v>
      </c>
      <c r="I460" s="79"/>
    </row>
    <row r="461" spans="1:9" s="80" customFormat="1" ht="12.75">
      <c r="A461" s="95">
        <v>7260100160</v>
      </c>
      <c r="B461" s="21" t="str">
        <f>VLOOKUP(A461,AGOSTO_21!A:B,2,FALSE)</f>
        <v>REDE ESG PVC NBR7362 150 2,26A2,75 PARAL</v>
      </c>
      <c r="C461" s="82">
        <v>61</v>
      </c>
      <c r="D461" s="22" t="str">
        <f>VLOOKUP(A461,AGOSTO_21!A:H,8,FALSE)</f>
        <v>M</v>
      </c>
      <c r="E461" s="9">
        <f>VLOOKUP(A461,AGOSTO_21!A:C,3,FALSE)</f>
        <v>349.52</v>
      </c>
      <c r="F461" s="20">
        <f t="shared" si="57"/>
        <v>21320.719999999998</v>
      </c>
      <c r="G461" s="9">
        <f t="shared" si="58"/>
        <v>427.46</v>
      </c>
      <c r="H461" s="20">
        <f t="shared" si="59"/>
        <v>26075.06</v>
      </c>
      <c r="I461" s="79"/>
    </row>
    <row r="462" spans="1:9" s="80" customFormat="1" ht="12.75">
      <c r="A462" s="95">
        <v>7260100020</v>
      </c>
      <c r="B462" s="21" t="str">
        <f>VLOOKUP(A462,AGOSTO_21!A:B,2,FALSE)</f>
        <v>REDE ESG PVC NBR7362 150 ATE 1,25m ASFAL</v>
      </c>
      <c r="C462" s="82">
        <v>38</v>
      </c>
      <c r="D462" s="22" t="str">
        <f>VLOOKUP(A462,AGOSTO_21!A:H,8,FALSE)</f>
        <v>M</v>
      </c>
      <c r="E462" s="9">
        <f>VLOOKUP(A462,AGOSTO_21!A:C,3,FALSE)</f>
        <v>245.7</v>
      </c>
      <c r="F462" s="20">
        <f t="shared" si="57"/>
        <v>9336.6</v>
      </c>
      <c r="G462" s="9">
        <f t="shared" si="58"/>
        <v>300.49</v>
      </c>
      <c r="H462" s="20">
        <f t="shared" si="59"/>
        <v>11418.62</v>
      </c>
      <c r="I462" s="79"/>
    </row>
    <row r="463" spans="1:9" s="80" customFormat="1" ht="12.75">
      <c r="A463" s="95">
        <v>7260100330</v>
      </c>
      <c r="B463" s="21" t="str">
        <f>VLOOKUP(A463,AGOSTO_21!A:B,2,FALSE)</f>
        <v>REDE ESG PVC NBR7362 200 1,26A1,75 S/PAV</v>
      </c>
      <c r="C463" s="82">
        <v>11</v>
      </c>
      <c r="D463" s="22" t="str">
        <f>VLOOKUP(A463,AGOSTO_21!A:H,8,FALSE)</f>
        <v>M</v>
      </c>
      <c r="E463" s="9">
        <f>VLOOKUP(A463,AGOSTO_21!A:C,3,FALSE)</f>
        <v>263.2</v>
      </c>
      <c r="F463" s="20">
        <f t="shared" si="57"/>
        <v>2895.2</v>
      </c>
      <c r="G463" s="9">
        <f t="shared" si="58"/>
        <v>321.89</v>
      </c>
      <c r="H463" s="20">
        <f t="shared" si="59"/>
        <v>3540.79</v>
      </c>
      <c r="I463" s="79"/>
    </row>
    <row r="464" spans="1:9" s="80" customFormat="1" ht="12.75">
      <c r="A464" s="95">
        <v>7260100440</v>
      </c>
      <c r="B464" s="21" t="str">
        <f>VLOOKUP(A464,AGOSTO_21!A:B,2,FALSE)</f>
        <v>REDE ESG PVC NBR7362 200 2,26A2,75 PARAL</v>
      </c>
      <c r="C464" s="82">
        <v>171</v>
      </c>
      <c r="D464" s="22" t="str">
        <f>VLOOKUP(A464,AGOSTO_21!A:H,8,FALSE)</f>
        <v>M</v>
      </c>
      <c r="E464" s="9">
        <f>VLOOKUP(A464,AGOSTO_21!A:C,3,FALSE)</f>
        <v>395.68</v>
      </c>
      <c r="F464" s="20">
        <f t="shared" si="57"/>
        <v>67661.28</v>
      </c>
      <c r="G464" s="9">
        <f t="shared" si="58"/>
        <v>483.91</v>
      </c>
      <c r="H464" s="20">
        <f t="shared" si="59"/>
        <v>82748.61</v>
      </c>
      <c r="I464" s="79"/>
    </row>
    <row r="465" spans="1:9" s="80" customFormat="1" ht="12.75">
      <c r="A465" s="95">
        <v>7260550170</v>
      </c>
      <c r="B465" s="21" t="str">
        <f>VLOOKUP(A465,AGOSTO_21!A:B,2,FALSE)</f>
        <v>INTERCEP FOFO 150 AEREO - BEIRA RIO S/F</v>
      </c>
      <c r="C465" s="82">
        <v>82</v>
      </c>
      <c r="D465" s="22" t="str">
        <f>VLOOKUP(A465,AGOSTO_21!A:H,8,FALSE)</f>
        <v>M</v>
      </c>
      <c r="E465" s="9">
        <f>VLOOKUP(A465,AGOSTO_21!A:C,3,FALSE)</f>
        <v>35</v>
      </c>
      <c r="F465" s="20">
        <f t="shared" si="57"/>
        <v>2870</v>
      </c>
      <c r="G465" s="9">
        <f t="shared" si="58"/>
        <v>42.8</v>
      </c>
      <c r="H465" s="20">
        <f t="shared" si="59"/>
        <v>3509.6</v>
      </c>
      <c r="I465" s="79"/>
    </row>
    <row r="466" spans="1:9" s="80" customFormat="1" ht="12.75">
      <c r="A466" s="83" t="s">
        <v>168</v>
      </c>
      <c r="B466" s="21"/>
      <c r="C466" s="84"/>
      <c r="D466" s="76"/>
      <c r="E466" s="77"/>
      <c r="F466" s="78"/>
      <c r="G466" s="77"/>
      <c r="H466" s="24">
        <f>SUBTOTAL(9,H467:H473)</f>
        <v>225394.72</v>
      </c>
      <c r="I466" s="79"/>
    </row>
    <row r="467" spans="1:9" s="80" customFormat="1" ht="12.75">
      <c r="A467" s="95">
        <v>7080100010</v>
      </c>
      <c r="B467" s="21" t="str">
        <f>VLOOKUP(A467,AGOSTO_21!A:B,2,FALSE)</f>
        <v>PV-ANEL CONCR DN 600 PROF ATE 1,25M</v>
      </c>
      <c r="C467" s="82">
        <v>33</v>
      </c>
      <c r="D467" s="22" t="str">
        <f>VLOOKUP(A467,AGOSTO_21!A:H,8,FALSE)</f>
        <v>UN</v>
      </c>
      <c r="E467" s="9">
        <f>VLOOKUP(A467,AGOSTO_21!A:C,3,FALSE)</f>
        <v>2042.95</v>
      </c>
      <c r="F467" s="20">
        <f aca="true" t="shared" si="60" ref="F467:F473">C467*E467</f>
        <v>67417.35</v>
      </c>
      <c r="G467" s="9">
        <f aca="true" t="shared" si="61" ref="G467:G473">TRUNC(E467*1.223,2)</f>
        <v>2498.52</v>
      </c>
      <c r="H467" s="20">
        <f aca="true" t="shared" si="62" ref="H467:H473">TRUNC(C467*G467,2)</f>
        <v>82451.16</v>
      </c>
      <c r="I467" s="79"/>
    </row>
    <row r="468" spans="1:9" s="80" customFormat="1" ht="12.75">
      <c r="A468" s="95">
        <v>7080100020</v>
      </c>
      <c r="B468" s="21" t="str">
        <f>VLOOKUP(A468,AGOSTO_21!A:B,2,FALSE)</f>
        <v>PV-ANEL CONCR DN 1000 PROF DE1,26A1,75M</v>
      </c>
      <c r="C468" s="82">
        <v>13</v>
      </c>
      <c r="D468" s="22" t="str">
        <f>VLOOKUP(A468,AGOSTO_21!A:H,8,FALSE)</f>
        <v>UN</v>
      </c>
      <c r="E468" s="9">
        <f>VLOOKUP(A468,AGOSTO_21!A:C,3,FALSE)</f>
        <v>3152.44</v>
      </c>
      <c r="F468" s="20">
        <f t="shared" si="60"/>
        <v>40981.72</v>
      </c>
      <c r="G468" s="9">
        <f t="shared" si="61"/>
        <v>3855.43</v>
      </c>
      <c r="H468" s="20">
        <f t="shared" si="62"/>
        <v>50120.59</v>
      </c>
      <c r="I468" s="79"/>
    </row>
    <row r="469" spans="1:9" s="80" customFormat="1" ht="12.75">
      <c r="A469" s="95">
        <v>7080100030</v>
      </c>
      <c r="B469" s="21" t="str">
        <f>VLOOKUP(A469,AGOSTO_21!A:B,2,FALSE)</f>
        <v>PV-ANEL CONCR DN 1000 PROF DE1,76A2,25M</v>
      </c>
      <c r="C469" s="82">
        <v>5</v>
      </c>
      <c r="D469" s="22" t="str">
        <f>VLOOKUP(A469,AGOSTO_21!A:H,8,FALSE)</f>
        <v>UN</v>
      </c>
      <c r="E469" s="9">
        <f>VLOOKUP(A469,AGOSTO_21!A:C,3,FALSE)</f>
        <v>3431.91</v>
      </c>
      <c r="F469" s="20">
        <f t="shared" si="60"/>
        <v>17159.55</v>
      </c>
      <c r="G469" s="9">
        <f t="shared" si="61"/>
        <v>4197.22</v>
      </c>
      <c r="H469" s="20">
        <f t="shared" si="62"/>
        <v>20986.1</v>
      </c>
      <c r="I469" s="79"/>
    </row>
    <row r="470" spans="1:9" s="80" customFormat="1" ht="12.75">
      <c r="A470" s="95">
        <v>7080100040</v>
      </c>
      <c r="B470" s="21" t="str">
        <f>VLOOKUP(A470,AGOSTO_21!A:B,2,FALSE)</f>
        <v>PV-ANEL CONCR DN 1000 PROF DE2,26A2,75M</v>
      </c>
      <c r="C470" s="82">
        <v>6</v>
      </c>
      <c r="D470" s="22" t="str">
        <f>VLOOKUP(A470,AGOSTO_21!A:H,8,FALSE)</f>
        <v>UN</v>
      </c>
      <c r="E470" s="9">
        <f>VLOOKUP(A470,AGOSTO_21!A:C,3,FALSE)</f>
        <v>3711.39</v>
      </c>
      <c r="F470" s="20">
        <f t="shared" si="60"/>
        <v>22268.34</v>
      </c>
      <c r="G470" s="9">
        <f t="shared" si="61"/>
        <v>4539.02</v>
      </c>
      <c r="H470" s="20">
        <f t="shared" si="62"/>
        <v>27234.12</v>
      </c>
      <c r="I470" s="79"/>
    </row>
    <row r="471" spans="1:9" s="80" customFormat="1" ht="12.75">
      <c r="A471" s="95">
        <v>7080100050</v>
      </c>
      <c r="B471" s="21" t="str">
        <f>VLOOKUP(A471,AGOSTO_21!A:B,2,FALSE)</f>
        <v>PV-ANEL CONCR DN 1200 PROF DE2,76A3,25M</v>
      </c>
      <c r="C471" s="82">
        <v>2</v>
      </c>
      <c r="D471" s="22" t="str">
        <f>VLOOKUP(A471,AGOSTO_21!A:H,8,FALSE)</f>
        <v>UN</v>
      </c>
      <c r="E471" s="9">
        <f>VLOOKUP(A471,AGOSTO_21!A:C,3,FALSE)</f>
        <v>4735.22</v>
      </c>
      <c r="F471" s="20">
        <f t="shared" si="60"/>
        <v>9470.44</v>
      </c>
      <c r="G471" s="9">
        <f t="shared" si="61"/>
        <v>5791.17</v>
      </c>
      <c r="H471" s="20">
        <f t="shared" si="62"/>
        <v>11582.34</v>
      </c>
      <c r="I471" s="79"/>
    </row>
    <row r="472" spans="1:9" s="80" customFormat="1" ht="12.75">
      <c r="A472" s="95">
        <v>7080100120</v>
      </c>
      <c r="B472" s="21" t="str">
        <f>VLOOKUP(A472,AGOSTO_21!A:B,2,FALSE)</f>
        <v>PV DN600 BEIRA RIO PROF ATE 1,25M-ENTER</v>
      </c>
      <c r="C472" s="82">
        <v>8</v>
      </c>
      <c r="D472" s="22" t="str">
        <f>VLOOKUP(A472,AGOSTO_21!A:H,8,FALSE)</f>
        <v>UN</v>
      </c>
      <c r="E472" s="9">
        <f>VLOOKUP(A472,AGOSTO_21!A:C,3,FALSE)</f>
        <v>2414.47</v>
      </c>
      <c r="F472" s="20">
        <f t="shared" si="60"/>
        <v>19315.76</v>
      </c>
      <c r="G472" s="9">
        <f t="shared" si="61"/>
        <v>2952.89</v>
      </c>
      <c r="H472" s="20">
        <f t="shared" si="62"/>
        <v>23623.12</v>
      </c>
      <c r="I472" s="79"/>
    </row>
    <row r="473" spans="1:9" s="80" customFormat="1" ht="12.75">
      <c r="A473" s="95">
        <v>7080100210</v>
      </c>
      <c r="B473" s="21" t="str">
        <f>VLOOKUP(A473,AGOSTO_21!A:B,2,FALSE)</f>
        <v>PV DN600 BEIRA RIO PROF ATE 1,25M-AEREO</v>
      </c>
      <c r="C473" s="82">
        <v>3</v>
      </c>
      <c r="D473" s="22" t="str">
        <f>VLOOKUP(A473,AGOSTO_21!A:H,8,FALSE)</f>
        <v>UN</v>
      </c>
      <c r="E473" s="9">
        <f>VLOOKUP(A473,AGOSTO_21!A:C,3,FALSE)</f>
        <v>2561.27</v>
      </c>
      <c r="F473" s="20">
        <f t="shared" si="60"/>
        <v>7683.8099999999995</v>
      </c>
      <c r="G473" s="9">
        <f t="shared" si="61"/>
        <v>3132.43</v>
      </c>
      <c r="H473" s="20">
        <f t="shared" si="62"/>
        <v>9397.29</v>
      </c>
      <c r="I473" s="79"/>
    </row>
    <row r="474" spans="1:9" s="80" customFormat="1" ht="12.75">
      <c r="A474" s="83" t="s">
        <v>71</v>
      </c>
      <c r="B474" s="21"/>
      <c r="C474" s="84"/>
      <c r="D474" s="76"/>
      <c r="E474" s="77"/>
      <c r="F474" s="78"/>
      <c r="G474" s="77"/>
      <c r="H474" s="24">
        <f>SUBTOTAL(9,H475:H475)</f>
        <v>34912.92</v>
      </c>
      <c r="I474" s="79"/>
    </row>
    <row r="475" spans="1:9" s="80" customFormat="1" ht="12.75">
      <c r="A475" s="95">
        <v>7220150010</v>
      </c>
      <c r="B475" s="21" t="str">
        <f>VLOOKUP(A475,AGOSTO_21!A:B,2,FALSE)</f>
        <v>TUBO FOFO K7 ESG PB JE NBR15420 DN 150MM</v>
      </c>
      <c r="C475" s="82">
        <v>84</v>
      </c>
      <c r="D475" s="22" t="str">
        <f>VLOOKUP(A475,AGOSTO_21!A:H,8,FALSE)</f>
        <v>M</v>
      </c>
      <c r="E475" s="9">
        <f>VLOOKUP(A475,AGOSTO_21!A:C,3,FALSE)</f>
        <v>359.64</v>
      </c>
      <c r="F475" s="20">
        <f>C475*E475</f>
        <v>30209.76</v>
      </c>
      <c r="G475" s="9">
        <f>TRUNC(E475*1.1557,2)</f>
        <v>415.63</v>
      </c>
      <c r="H475" s="20">
        <f>TRUNC(C475*G475,2)</f>
        <v>34912.92</v>
      </c>
      <c r="I475" s="79"/>
    </row>
    <row r="476" spans="1:9" s="106" customFormat="1" ht="12.75">
      <c r="A476" s="103" t="s">
        <v>240</v>
      </c>
      <c r="B476" s="103"/>
      <c r="C476" s="108">
        <f>SUM(C478:C483)</f>
        <v>372</v>
      </c>
      <c r="D476" s="107" t="s">
        <v>4</v>
      </c>
      <c r="E476" s="103"/>
      <c r="F476" s="104"/>
      <c r="G476" s="104"/>
      <c r="H476" s="104">
        <f>SUBTOTAL(9,H477:H483)</f>
        <v>315396.69</v>
      </c>
      <c r="I476" s="109"/>
    </row>
    <row r="477" spans="1:9" s="80" customFormat="1" ht="12.75">
      <c r="A477" s="83" t="s">
        <v>60</v>
      </c>
      <c r="B477" s="21"/>
      <c r="C477" s="84"/>
      <c r="D477" s="76"/>
      <c r="E477" s="77"/>
      <c r="F477" s="78"/>
      <c r="G477" s="77"/>
      <c r="H477" s="24">
        <f>SUBTOTAL(9,H478:H483)</f>
        <v>315396.69</v>
      </c>
      <c r="I477" s="79"/>
    </row>
    <row r="478" spans="1:9" s="80" customFormat="1" ht="12.75">
      <c r="A478" s="95">
        <v>7200100010</v>
      </c>
      <c r="B478" s="21" t="str">
        <f>VLOOKUP(A478,AGOSTO_21!A:B,2,FALSE)</f>
        <v>LIG PRED ESG LONGA C/MAT S/PAV H0,6A1,0M</v>
      </c>
      <c r="C478" s="82">
        <v>99</v>
      </c>
      <c r="D478" s="22" t="str">
        <f>VLOOKUP(A478,AGOSTO_21!A:H,8,FALSE)</f>
        <v>UN</v>
      </c>
      <c r="E478" s="9">
        <f>VLOOKUP(A478,AGOSTO_21!A:C,3,FALSE)</f>
        <v>696.86</v>
      </c>
      <c r="F478" s="20">
        <f aca="true" t="shared" si="63" ref="F478:F483">C478*E478</f>
        <v>68989.14</v>
      </c>
      <c r="G478" s="9">
        <f aca="true" t="shared" si="64" ref="G478:G483">TRUNC(E478*1.223,2)</f>
        <v>852.25</v>
      </c>
      <c r="H478" s="20">
        <f aca="true" t="shared" si="65" ref="H478:H483">TRUNC(C478*G478,2)</f>
        <v>84372.75</v>
      </c>
      <c r="I478" s="79"/>
    </row>
    <row r="479" spans="1:9" s="80" customFormat="1" ht="12.75">
      <c r="A479" s="95">
        <v>7200100020</v>
      </c>
      <c r="B479" s="21" t="str">
        <f>VLOOKUP(A479,AGOSTO_21!A:B,2,FALSE)</f>
        <v>LIG PRED ESG LONGA C/MAT PARAL H0,6A1,0M</v>
      </c>
      <c r="C479" s="82">
        <v>84</v>
      </c>
      <c r="D479" s="22" t="str">
        <f>VLOOKUP(A479,AGOSTO_21!A:H,8,FALSE)</f>
        <v>UN</v>
      </c>
      <c r="E479" s="9">
        <f>VLOOKUP(A479,AGOSTO_21!A:C,3,FALSE)</f>
        <v>960.64</v>
      </c>
      <c r="F479" s="20">
        <f t="shared" si="63"/>
        <v>80693.76</v>
      </c>
      <c r="G479" s="9">
        <f t="shared" si="64"/>
        <v>1174.86</v>
      </c>
      <c r="H479" s="20">
        <f t="shared" si="65"/>
        <v>98688.24</v>
      </c>
      <c r="I479" s="79"/>
    </row>
    <row r="480" spans="1:9" s="80" customFormat="1" ht="12.75">
      <c r="A480" s="95">
        <v>7200100040</v>
      </c>
      <c r="B480" s="21" t="str">
        <f>VLOOKUP(A480,AGOSTO_21!A:B,2,FALSE)</f>
        <v>LIG PRED ESG LONGA C/MAT ASFAL H0,6A1,0M</v>
      </c>
      <c r="C480" s="82">
        <v>3</v>
      </c>
      <c r="D480" s="22" t="str">
        <f>VLOOKUP(A480,AGOSTO_21!A:H,8,FALSE)</f>
        <v>UN</v>
      </c>
      <c r="E480" s="9">
        <f>VLOOKUP(A480,AGOSTO_21!A:C,3,FALSE)</f>
        <v>1021.52</v>
      </c>
      <c r="F480" s="20">
        <f t="shared" si="63"/>
        <v>3064.56</v>
      </c>
      <c r="G480" s="9">
        <f t="shared" si="64"/>
        <v>1249.31</v>
      </c>
      <c r="H480" s="20">
        <f t="shared" si="65"/>
        <v>3747.93</v>
      </c>
      <c r="I480" s="79"/>
    </row>
    <row r="481" spans="1:9" s="80" customFormat="1" ht="12.75">
      <c r="A481" s="95">
        <v>7200100050</v>
      </c>
      <c r="B481" s="21" t="str">
        <f>VLOOKUP(A481,AGOSTO_21!A:B,2,FALSE)</f>
        <v>LIG PRED ESG CURTA C/MAT S/PAV H0,6A1,0M</v>
      </c>
      <c r="C481" s="82">
        <v>99</v>
      </c>
      <c r="D481" s="22" t="str">
        <f>VLOOKUP(A481,AGOSTO_21!A:H,8,FALSE)</f>
        <v>UN</v>
      </c>
      <c r="E481" s="9">
        <f>VLOOKUP(A481,AGOSTO_21!A:C,3,FALSE)</f>
        <v>490.58</v>
      </c>
      <c r="F481" s="20">
        <f t="shared" si="63"/>
        <v>48567.42</v>
      </c>
      <c r="G481" s="9">
        <f t="shared" si="64"/>
        <v>599.97</v>
      </c>
      <c r="H481" s="20">
        <f t="shared" si="65"/>
        <v>59397.03</v>
      </c>
      <c r="I481" s="79"/>
    </row>
    <row r="482" spans="1:9" s="80" customFormat="1" ht="12.75">
      <c r="A482" s="95">
        <v>7200100060</v>
      </c>
      <c r="B482" s="21" t="str">
        <f>VLOOKUP(A482,AGOSTO_21!A:B,2,FALSE)</f>
        <v>LIG PRED ESG CURTA C/MAT PARAL H0,6A1,0M</v>
      </c>
      <c r="C482" s="82">
        <v>84</v>
      </c>
      <c r="D482" s="22" t="str">
        <f>VLOOKUP(A482,AGOSTO_21!A:H,8,FALSE)</f>
        <v>UN</v>
      </c>
      <c r="E482" s="9">
        <f>VLOOKUP(A482,AGOSTO_21!A:C,3,FALSE)</f>
        <v>648.85</v>
      </c>
      <c r="F482" s="20">
        <f t="shared" si="63"/>
        <v>54503.4</v>
      </c>
      <c r="G482" s="9">
        <f t="shared" si="64"/>
        <v>793.54</v>
      </c>
      <c r="H482" s="20">
        <f t="shared" si="65"/>
        <v>66657.36</v>
      </c>
      <c r="I482" s="79"/>
    </row>
    <row r="483" spans="1:9" s="80" customFormat="1" ht="12.75">
      <c r="A483" s="95">
        <v>7200100080</v>
      </c>
      <c r="B483" s="21" t="str">
        <f>VLOOKUP(A483,AGOSTO_21!A:B,2,FALSE)</f>
        <v>LIG PRED ESG CURTA C/MAT ASFAL H0,6A1,0M</v>
      </c>
      <c r="C483" s="82">
        <v>3</v>
      </c>
      <c r="D483" s="22" t="str">
        <f>VLOOKUP(A483,AGOSTO_21!A:H,8,FALSE)</f>
        <v>UN</v>
      </c>
      <c r="E483" s="9">
        <f>VLOOKUP(A483,AGOSTO_21!A:C,3,FALSE)</f>
        <v>690.49</v>
      </c>
      <c r="F483" s="20">
        <f t="shared" si="63"/>
        <v>2071.4700000000003</v>
      </c>
      <c r="G483" s="9">
        <f t="shared" si="64"/>
        <v>844.46</v>
      </c>
      <c r="H483" s="20">
        <f t="shared" si="65"/>
        <v>2533.38</v>
      </c>
      <c r="I483" s="79"/>
    </row>
    <row r="484" spans="1:8" s="46" customFormat="1" ht="24.75" customHeight="1">
      <c r="A484" s="60" t="s">
        <v>251</v>
      </c>
      <c r="B484" s="60"/>
      <c r="C484" s="60"/>
      <c r="D484" s="60"/>
      <c r="E484" s="60"/>
      <c r="F484" s="45"/>
      <c r="G484" s="45"/>
      <c r="H484" s="45">
        <f>SUBTOTAL(9,H485:H503)</f>
        <v>532253.73</v>
      </c>
    </row>
    <row r="485" spans="1:9" s="106" customFormat="1" ht="12.75">
      <c r="A485" s="103" t="s">
        <v>237</v>
      </c>
      <c r="B485" s="103"/>
      <c r="C485" s="108">
        <f>SUM(C490:C492)+C498</f>
        <v>484</v>
      </c>
      <c r="D485" s="107" t="s">
        <v>1</v>
      </c>
      <c r="E485" s="103"/>
      <c r="F485" s="104"/>
      <c r="G485" s="104"/>
      <c r="H485" s="104">
        <f>SUBTOTAL(9,H486:H498)</f>
        <v>420432.79000000004</v>
      </c>
      <c r="I485" s="109"/>
    </row>
    <row r="486" spans="1:9" s="80" customFormat="1" ht="12.75">
      <c r="A486" s="83" t="s">
        <v>151</v>
      </c>
      <c r="B486" s="21"/>
      <c r="C486" s="84"/>
      <c r="D486" s="76"/>
      <c r="E486" s="77"/>
      <c r="F486" s="78"/>
      <c r="G486" s="77"/>
      <c r="H486" s="24">
        <f>SUBTOTAL(9,H487:H488)</f>
        <v>739.4100000000001</v>
      </c>
      <c r="I486" s="79"/>
    </row>
    <row r="487" spans="1:9" s="80" customFormat="1" ht="12.75">
      <c r="A487" s="95">
        <v>7060100010</v>
      </c>
      <c r="B487" s="21" t="str">
        <f>VLOOKUP(A487,AGOSTO_21!A:B,2,FALSE)</f>
        <v>ESGOT C/ AUX DE CJ MOTO-BOMBA ATE 10M3/H</v>
      </c>
      <c r="C487" s="82">
        <v>42</v>
      </c>
      <c r="D487" s="22" t="str">
        <f>VLOOKUP(A487,AGOSTO_21!A:H,8,FALSE)</f>
        <v>HRS</v>
      </c>
      <c r="E487" s="9">
        <f>VLOOKUP(A487,AGOSTO_21!A:C,3,FALSE)</f>
        <v>7.14</v>
      </c>
      <c r="F487" s="20">
        <f>C487*E487</f>
        <v>299.88</v>
      </c>
      <c r="G487" s="9">
        <f>TRUNC(E487*1.223,2)</f>
        <v>8.73</v>
      </c>
      <c r="H487" s="20">
        <f>TRUNC(C487*G487,2)</f>
        <v>366.66</v>
      </c>
      <c r="I487" s="99"/>
    </row>
    <row r="488" spans="1:9" s="80" customFormat="1" ht="12.75">
      <c r="A488" s="95">
        <v>7060100040</v>
      </c>
      <c r="B488" s="21" t="str">
        <f>VLOOKUP(A488,AGOSTO_21!A:B,2,FALSE)</f>
        <v>REBAI LENCOL FREATICO C/ PONT FILTRANTES</v>
      </c>
      <c r="C488" s="82">
        <v>21</v>
      </c>
      <c r="D488" s="22" t="str">
        <f>VLOOKUP(A488,AGOSTO_21!A:H,8,FALSE)</f>
        <v>M</v>
      </c>
      <c r="E488" s="9">
        <f>VLOOKUP(A488,AGOSTO_21!A:C,3,FALSE)</f>
        <v>14.52</v>
      </c>
      <c r="F488" s="20">
        <f>C488*E488</f>
        <v>304.92</v>
      </c>
      <c r="G488" s="9">
        <f>TRUNC(E488*1.223,2)</f>
        <v>17.75</v>
      </c>
      <c r="H488" s="20">
        <f>TRUNC(C488*G488,2)</f>
        <v>372.75</v>
      </c>
      <c r="I488" s="100"/>
    </row>
    <row r="489" spans="1:9" s="80" customFormat="1" ht="12.75">
      <c r="A489" s="83" t="s">
        <v>167</v>
      </c>
      <c r="B489" s="21"/>
      <c r="C489" s="84"/>
      <c r="D489" s="76"/>
      <c r="E489" s="77"/>
      <c r="F489" s="78"/>
      <c r="G489" s="77"/>
      <c r="H489" s="24">
        <f>SUBTOTAL(9,H490:H492)</f>
        <v>86153.32999999999</v>
      </c>
      <c r="I489" s="79"/>
    </row>
    <row r="490" spans="1:9" s="80" customFormat="1" ht="12.75">
      <c r="A490" s="95">
        <v>7260100010</v>
      </c>
      <c r="B490" s="21" t="str">
        <f>VLOOKUP(A490,AGOSTO_21!A:B,2,FALSE)</f>
        <v>REDE ESG PVC NBR7362 150 ATE 1,25m S/PAV</v>
      </c>
      <c r="C490" s="82">
        <v>326</v>
      </c>
      <c r="D490" s="22" t="str">
        <f>VLOOKUP(A490,AGOSTO_21!A:H,8,FALSE)</f>
        <v>M</v>
      </c>
      <c r="E490" s="9">
        <f>VLOOKUP(A490,AGOSTO_21!A:C,3,FALSE)</f>
        <v>157.72</v>
      </c>
      <c r="F490" s="20">
        <f>C490*E490</f>
        <v>51416.72</v>
      </c>
      <c r="G490" s="9">
        <f>TRUNC(E490*1.223,2)</f>
        <v>192.89</v>
      </c>
      <c r="H490" s="20">
        <f>TRUNC(C490*G490,2)</f>
        <v>62882.14</v>
      </c>
      <c r="I490" s="98"/>
    </row>
    <row r="491" spans="1:9" s="80" customFormat="1" ht="12.75">
      <c r="A491" s="95">
        <v>7260100050</v>
      </c>
      <c r="B491" s="21" t="str">
        <f>VLOOKUP(A491,AGOSTO_21!A:B,2,FALSE)</f>
        <v>REDE ESG PVC NBR7362 150 1,26A1,75 S/PAV</v>
      </c>
      <c r="C491" s="82">
        <v>83</v>
      </c>
      <c r="D491" s="22" t="str">
        <f>VLOOKUP(A491,AGOSTO_21!A:H,8,FALSE)</f>
        <v>M</v>
      </c>
      <c r="E491" s="9">
        <f>VLOOKUP(A491,AGOSTO_21!A:C,3,FALSE)</f>
        <v>217.48</v>
      </c>
      <c r="F491" s="20">
        <f>C491*E491</f>
        <v>18050.84</v>
      </c>
      <c r="G491" s="9">
        <f>TRUNC(E491*1.223,2)</f>
        <v>265.97</v>
      </c>
      <c r="H491" s="20">
        <f>TRUNC(C491*G491,2)</f>
        <v>22075.51</v>
      </c>
      <c r="I491" s="98"/>
    </row>
    <row r="492" spans="1:9" s="80" customFormat="1" ht="12.75">
      <c r="A492" s="95">
        <v>7260100090</v>
      </c>
      <c r="B492" s="21" t="str">
        <f>VLOOKUP(A492,AGOSTO_21!A:B,2,FALSE)</f>
        <v>REDE ESG PVC NBR7362 150 1,76A2,25 S/PAV</v>
      </c>
      <c r="C492" s="82">
        <v>4</v>
      </c>
      <c r="D492" s="22" t="str">
        <f>VLOOKUP(A492,AGOSTO_21!A:H,8,FALSE)</f>
        <v>M</v>
      </c>
      <c r="E492" s="9">
        <f>VLOOKUP(A492,AGOSTO_21!A:C,3,FALSE)</f>
        <v>244.42</v>
      </c>
      <c r="F492" s="20">
        <f>C492*E492</f>
        <v>977.68</v>
      </c>
      <c r="G492" s="9">
        <f>TRUNC(E492*1.223,2)</f>
        <v>298.92</v>
      </c>
      <c r="H492" s="20">
        <f>TRUNC(C492*G492,2)</f>
        <v>1195.68</v>
      </c>
      <c r="I492" s="98"/>
    </row>
    <row r="493" spans="1:9" s="80" customFormat="1" ht="12.75">
      <c r="A493" s="83" t="s">
        <v>168</v>
      </c>
      <c r="B493" s="21"/>
      <c r="C493" s="84"/>
      <c r="D493" s="76"/>
      <c r="E493" s="77"/>
      <c r="F493" s="78"/>
      <c r="G493" s="77"/>
      <c r="H493" s="24">
        <f>SUBTOTAL(9,H494:H496)</f>
        <v>63918.97</v>
      </c>
      <c r="I493" s="79"/>
    </row>
    <row r="494" spans="1:9" s="80" customFormat="1" ht="12.75">
      <c r="A494" s="95">
        <v>7080100010</v>
      </c>
      <c r="B494" s="21" t="str">
        <f>VLOOKUP(A494,AGOSTO_21!A:B,2,FALSE)</f>
        <v>PV-ANEL CONCR DN 600 PROF ATE 1,25M</v>
      </c>
      <c r="C494" s="82">
        <v>19</v>
      </c>
      <c r="D494" s="22" t="str">
        <f>VLOOKUP(A494,AGOSTO_21!A:H,8,FALSE)</f>
        <v>UN</v>
      </c>
      <c r="E494" s="9">
        <f>VLOOKUP(A494,AGOSTO_21!A:C,3,FALSE)</f>
        <v>2042.95</v>
      </c>
      <c r="F494" s="20">
        <f>C494*E494</f>
        <v>38816.05</v>
      </c>
      <c r="G494" s="9">
        <f>TRUNC(E494*1.223,2)</f>
        <v>2498.52</v>
      </c>
      <c r="H494" s="20">
        <f>TRUNC(C494*G494,2)</f>
        <v>47471.88</v>
      </c>
      <c r="I494" s="98"/>
    </row>
    <row r="495" spans="1:9" s="80" customFormat="1" ht="12.75">
      <c r="A495" s="95">
        <v>7080100020</v>
      </c>
      <c r="B495" s="21" t="str">
        <f>VLOOKUP(A495,AGOSTO_21!A:B,2,FALSE)</f>
        <v>PV-ANEL CONCR DN 1000 PROF DE1,26A1,75M</v>
      </c>
      <c r="C495" s="82">
        <v>1</v>
      </c>
      <c r="D495" s="22" t="str">
        <f>VLOOKUP(A495,AGOSTO_21!A:H,8,FALSE)</f>
        <v>UN</v>
      </c>
      <c r="E495" s="9">
        <f>VLOOKUP(A495,AGOSTO_21!A:C,3,FALSE)</f>
        <v>3152.44</v>
      </c>
      <c r="F495" s="20">
        <f>C495*E495</f>
        <v>3152.44</v>
      </c>
      <c r="G495" s="9">
        <f>TRUNC(E495*1.223,2)</f>
        <v>3855.43</v>
      </c>
      <c r="H495" s="20">
        <f>TRUNC(C495*G495,2)</f>
        <v>3855.43</v>
      </c>
      <c r="I495" s="98"/>
    </row>
    <row r="496" spans="1:9" s="80" customFormat="1" ht="12.75">
      <c r="A496" s="95">
        <v>7080100030</v>
      </c>
      <c r="B496" s="21" t="str">
        <f>VLOOKUP(A496,AGOSTO_21!A:B,2,FALSE)</f>
        <v>PV-ANEL CONCR DN 1000 PROF DE1,76A2,25M</v>
      </c>
      <c r="C496" s="82">
        <v>3</v>
      </c>
      <c r="D496" s="22" t="str">
        <f>VLOOKUP(A496,AGOSTO_21!A:H,8,FALSE)</f>
        <v>UN</v>
      </c>
      <c r="E496" s="9">
        <f>VLOOKUP(A496,AGOSTO_21!A:C,3,FALSE)</f>
        <v>3431.91</v>
      </c>
      <c r="F496" s="20">
        <f>C496*E496</f>
        <v>10295.73</v>
      </c>
      <c r="G496" s="9">
        <f>TRUNC(E496*1.223,2)</f>
        <v>4197.22</v>
      </c>
      <c r="H496" s="20">
        <f>TRUNC(C496*G496,2)</f>
        <v>12591.66</v>
      </c>
      <c r="I496" s="98"/>
    </row>
    <row r="497" spans="1:9" s="80" customFormat="1" ht="12.75">
      <c r="A497" s="83" t="s">
        <v>57</v>
      </c>
      <c r="B497" s="21"/>
      <c r="C497" s="84"/>
      <c r="D497" s="76"/>
      <c r="E497" s="77"/>
      <c r="F497" s="78"/>
      <c r="G497" s="77"/>
      <c r="H497" s="24">
        <f>SUBTOTAL(9,H498)</f>
        <v>269621.08</v>
      </c>
      <c r="I497" s="79"/>
    </row>
    <row r="498" spans="1:9" s="80" customFormat="1" ht="12.75">
      <c r="A498" s="95">
        <v>7169001242</v>
      </c>
      <c r="B498" s="21" t="str">
        <f>VLOOKUP(A498,AGOSTO_21!A:B,2,FALSE)</f>
        <v>FORN EXEC E ASSENT TRAV MND BR 101 - RNS</v>
      </c>
      <c r="C498" s="82">
        <v>71</v>
      </c>
      <c r="D498" s="22" t="str">
        <f>VLOOKUP(A498,AGOSTO_21!A:H,8,FALSE)</f>
        <v>M</v>
      </c>
      <c r="E498" s="9">
        <f>VLOOKUP(A498,AGOSTO_21!A:C,3,FALSE)</f>
        <v>3105.06</v>
      </c>
      <c r="F498" s="20">
        <f>C498*E498</f>
        <v>220459.26</v>
      </c>
      <c r="G498" s="9">
        <f>TRUNC(E498*1.223,2)</f>
        <v>3797.48</v>
      </c>
      <c r="H498" s="20">
        <f>TRUNC(C498*G498,2)</f>
        <v>269621.08</v>
      </c>
      <c r="I498" s="101" t="s">
        <v>238</v>
      </c>
    </row>
    <row r="499" spans="1:9" s="106" customFormat="1" ht="12.75">
      <c r="A499" s="103" t="s">
        <v>241</v>
      </c>
      <c r="B499" s="103"/>
      <c r="C499" s="108">
        <f>SUM(C501:C502)</f>
        <v>154</v>
      </c>
      <c r="D499" s="107" t="s">
        <v>4</v>
      </c>
      <c r="E499" s="103"/>
      <c r="F499" s="104"/>
      <c r="G499" s="104"/>
      <c r="H499" s="104">
        <f>SUBTOTAL(9,H500:H502)</f>
        <v>111820.94</v>
      </c>
      <c r="I499" s="109"/>
    </row>
    <row r="500" spans="1:9" s="80" customFormat="1" ht="12.75">
      <c r="A500" s="83" t="s">
        <v>60</v>
      </c>
      <c r="B500" s="21"/>
      <c r="C500" s="84"/>
      <c r="D500" s="76"/>
      <c r="E500" s="77"/>
      <c r="F500" s="78"/>
      <c r="G500" s="77"/>
      <c r="H500" s="24">
        <f>SUBTOTAL(9,H501:H502)</f>
        <v>111820.94</v>
      </c>
      <c r="I500" s="79"/>
    </row>
    <row r="501" spans="1:9" s="80" customFormat="1" ht="12.75">
      <c r="A501" s="95">
        <v>7200100010</v>
      </c>
      <c r="B501" s="21" t="str">
        <f>VLOOKUP(A501,AGOSTO_21!A:B,2,FALSE)</f>
        <v>LIG PRED ESG LONGA C/MAT S/PAV H0,6A1,0M</v>
      </c>
      <c r="C501" s="82">
        <v>77</v>
      </c>
      <c r="D501" s="22" t="str">
        <f>VLOOKUP(A501,AGOSTO_21!A:H,8,FALSE)</f>
        <v>UN</v>
      </c>
      <c r="E501" s="9">
        <f>VLOOKUP(A501,AGOSTO_21!A:C,3,FALSE)</f>
        <v>696.86</v>
      </c>
      <c r="F501" s="20">
        <f>C501*E501</f>
        <v>53658.22</v>
      </c>
      <c r="G501" s="9">
        <f>TRUNC(E501*1.223,2)</f>
        <v>852.25</v>
      </c>
      <c r="H501" s="20">
        <f>TRUNC(C501*G501,2)</f>
        <v>65623.25</v>
      </c>
      <c r="I501" s="79"/>
    </row>
    <row r="502" spans="1:9" s="80" customFormat="1" ht="12.75">
      <c r="A502" s="95">
        <v>7200100050</v>
      </c>
      <c r="B502" s="21" t="str">
        <f>VLOOKUP(A502,AGOSTO_21!A:B,2,FALSE)</f>
        <v>LIG PRED ESG CURTA C/MAT S/PAV H0,6A1,0M</v>
      </c>
      <c r="C502" s="82">
        <v>77</v>
      </c>
      <c r="D502" s="22" t="str">
        <f>VLOOKUP(A502,AGOSTO_21!A:H,8,FALSE)</f>
        <v>UN</v>
      </c>
      <c r="E502" s="9">
        <f>VLOOKUP(A502,AGOSTO_21!A:C,3,FALSE)</f>
        <v>490.58</v>
      </c>
      <c r="F502" s="20">
        <f>C502*E502</f>
        <v>37774.659999999996</v>
      </c>
      <c r="G502" s="9">
        <f>TRUNC(E502*1.223,2)</f>
        <v>599.97</v>
      </c>
      <c r="H502" s="20">
        <f>TRUNC(C502*G502,2)</f>
        <v>46197.69</v>
      </c>
      <c r="I502" s="79"/>
    </row>
    <row r="503" spans="1:9" s="80" customFormat="1" ht="12.75">
      <c r="A503" s="85"/>
      <c r="B503" s="21"/>
      <c r="C503" s="82"/>
      <c r="D503" s="76"/>
      <c r="E503" s="77"/>
      <c r="F503" s="78"/>
      <c r="G503" s="77"/>
      <c r="H503" s="78"/>
      <c r="I503" s="79"/>
    </row>
    <row r="504" spans="1:8" s="27" customFormat="1" ht="12.75">
      <c r="A504" s="48" t="s">
        <v>54</v>
      </c>
      <c r="B504" s="49"/>
      <c r="C504" s="49"/>
      <c r="D504" s="49"/>
      <c r="E504" s="49"/>
      <c r="F504" s="50">
        <f>SUBTOTAL(9,F6:F503)</f>
        <v>8322603.584009252</v>
      </c>
      <c r="G504" s="49"/>
      <c r="H504" s="50">
        <f>SUBTOTAL(9,H6:H503)</f>
        <v>10715208.629999992</v>
      </c>
    </row>
    <row r="505" spans="6:8" ht="12.75">
      <c r="F505" s="30"/>
      <c r="H505" s="30"/>
    </row>
    <row r="506" spans="6:8" ht="12.75">
      <c r="F506" s="31"/>
      <c r="H506" s="31"/>
    </row>
  </sheetData>
  <sheetProtection/>
  <mergeCells count="33">
    <mergeCell ref="I5:P5"/>
    <mergeCell ref="Q5:X5"/>
    <mergeCell ref="Y5:AF5"/>
    <mergeCell ref="AG5:AN5"/>
    <mergeCell ref="G1:H3"/>
    <mergeCell ref="B1:F3"/>
    <mergeCell ref="AO5:AV5"/>
    <mergeCell ref="AW5:BD5"/>
    <mergeCell ref="BE5:BL5"/>
    <mergeCell ref="BM5:BT5"/>
    <mergeCell ref="BU5:CB5"/>
    <mergeCell ref="CC5:CJ5"/>
    <mergeCell ref="CK5:CR5"/>
    <mergeCell ref="CS5:CZ5"/>
    <mergeCell ref="DA5:DH5"/>
    <mergeCell ref="DI5:DP5"/>
    <mergeCell ref="DQ5:DX5"/>
    <mergeCell ref="DY5:EF5"/>
    <mergeCell ref="EG5:EN5"/>
    <mergeCell ref="EO5:EV5"/>
    <mergeCell ref="EW5:FD5"/>
    <mergeCell ref="FE5:FL5"/>
    <mergeCell ref="FM5:FT5"/>
    <mergeCell ref="FU5:GB5"/>
    <mergeCell ref="HY5:IF5"/>
    <mergeCell ref="IG5:IN5"/>
    <mergeCell ref="IO5:IV5"/>
    <mergeCell ref="GC5:GJ5"/>
    <mergeCell ref="GK5:GR5"/>
    <mergeCell ref="GS5:GZ5"/>
    <mergeCell ref="HA5:HH5"/>
    <mergeCell ref="HI5:HP5"/>
    <mergeCell ref="HQ5:HX5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9" r:id="rId2"/>
  <headerFooter>
    <oddFooter>&amp;C&amp;8Página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2"/>
  <sheetViews>
    <sheetView zoomScalePageLayoutView="0" workbookViewId="0" topLeftCell="A359">
      <selection activeCell="A362" sqref="A362"/>
    </sheetView>
  </sheetViews>
  <sheetFormatPr defaultColWidth="9.00390625" defaultRowHeight="12.75"/>
  <cols>
    <col min="1" max="1" width="14.375" style="0" bestFit="1" customWidth="1"/>
    <col min="2" max="2" width="61.875" style="0" customWidth="1"/>
    <col min="3" max="3" width="11.625" style="42" bestFit="1" customWidth="1"/>
    <col min="4" max="4" width="5.00390625" style="0" customWidth="1"/>
    <col min="5" max="5" width="12.00390625" style="0" customWidth="1"/>
    <col min="6" max="6" width="14.625" style="0" customWidth="1"/>
    <col min="7" max="7" width="12.875" style="0" customWidth="1"/>
    <col min="8" max="8" width="13.75390625" style="0" customWidth="1"/>
    <col min="9" max="9" width="11.50390625" style="0" bestFit="1" customWidth="1"/>
  </cols>
  <sheetData>
    <row r="1" spans="1:9" ht="12.75">
      <c r="A1" s="32" t="s">
        <v>62</v>
      </c>
      <c r="B1" s="32" t="s">
        <v>63</v>
      </c>
      <c r="C1" s="43" t="s">
        <v>64</v>
      </c>
      <c r="D1" s="32" t="s">
        <v>61</v>
      </c>
      <c r="E1" s="32" t="s">
        <v>65</v>
      </c>
      <c r="F1" s="32" t="s">
        <v>66</v>
      </c>
      <c r="G1" s="32" t="s">
        <v>67</v>
      </c>
      <c r="H1" s="32" t="s">
        <v>68</v>
      </c>
      <c r="I1" s="32" t="s">
        <v>69</v>
      </c>
    </row>
    <row r="2" spans="1:11" ht="12.75">
      <c r="A2" s="40">
        <v>7020100020</v>
      </c>
      <c r="B2" s="33" t="s">
        <v>38</v>
      </c>
      <c r="C2" s="44">
        <v>280.29</v>
      </c>
      <c r="D2" s="34">
        <v>0</v>
      </c>
      <c r="E2" s="34">
        <v>157.27</v>
      </c>
      <c r="F2" s="33" t="s">
        <v>70</v>
      </c>
      <c r="G2" s="34">
        <v>1</v>
      </c>
      <c r="H2" s="33" t="s">
        <v>4</v>
      </c>
      <c r="I2" s="35" t="s">
        <v>158</v>
      </c>
      <c r="J2" t="s">
        <v>116</v>
      </c>
      <c r="K2" t="s">
        <v>120</v>
      </c>
    </row>
    <row r="3" spans="1:11" ht="12.75">
      <c r="A3" s="41">
        <v>7020100090</v>
      </c>
      <c r="B3" s="36" t="s">
        <v>21</v>
      </c>
      <c r="C3" s="39">
        <v>4.23</v>
      </c>
      <c r="D3" s="37">
        <v>0</v>
      </c>
      <c r="E3" s="37">
        <v>157.27</v>
      </c>
      <c r="F3" s="36" t="s">
        <v>70</v>
      </c>
      <c r="G3" s="37">
        <v>1</v>
      </c>
      <c r="H3" s="36" t="s">
        <v>0</v>
      </c>
      <c r="I3" s="38" t="s">
        <v>252</v>
      </c>
      <c r="J3" t="s">
        <v>116</v>
      </c>
      <c r="K3" t="s">
        <v>120</v>
      </c>
    </row>
    <row r="4" spans="1:11" ht="12.75">
      <c r="A4" s="41">
        <v>7020100110</v>
      </c>
      <c r="B4" s="36" t="s">
        <v>121</v>
      </c>
      <c r="C4" s="39">
        <v>2.04</v>
      </c>
      <c r="D4" s="37">
        <v>0</v>
      </c>
      <c r="E4" s="37">
        <v>157.27</v>
      </c>
      <c r="F4" s="36" t="s">
        <v>70</v>
      </c>
      <c r="G4" s="37">
        <v>1</v>
      </c>
      <c r="H4" s="36" t="s">
        <v>0</v>
      </c>
      <c r="I4" s="38" t="s">
        <v>252</v>
      </c>
      <c r="J4" t="s">
        <v>116</v>
      </c>
      <c r="K4" t="s">
        <v>120</v>
      </c>
    </row>
    <row r="5" spans="1:11" ht="12.75">
      <c r="A5" s="41">
        <v>7030100030</v>
      </c>
      <c r="B5" s="36" t="s">
        <v>122</v>
      </c>
      <c r="C5" s="39">
        <v>128.25</v>
      </c>
      <c r="D5" s="37">
        <v>0</v>
      </c>
      <c r="E5" s="37">
        <v>157.27</v>
      </c>
      <c r="F5" s="36" t="s">
        <v>70</v>
      </c>
      <c r="G5" s="37">
        <v>1</v>
      </c>
      <c r="H5" s="36" t="s">
        <v>1</v>
      </c>
      <c r="I5" s="38" t="s">
        <v>252</v>
      </c>
      <c r="J5" t="s">
        <v>116</v>
      </c>
      <c r="K5" t="s">
        <v>120</v>
      </c>
    </row>
    <row r="6" spans="1:11" ht="12.75">
      <c r="A6" s="41">
        <v>7030100210</v>
      </c>
      <c r="B6" s="36" t="s">
        <v>39</v>
      </c>
      <c r="C6" s="39">
        <v>0.84</v>
      </c>
      <c r="D6" s="37">
        <v>0</v>
      </c>
      <c r="E6" s="37">
        <v>157.27</v>
      </c>
      <c r="F6" s="36" t="s">
        <v>70</v>
      </c>
      <c r="G6" s="37">
        <v>1</v>
      </c>
      <c r="H6" s="36" t="s">
        <v>0</v>
      </c>
      <c r="I6" s="38" t="s">
        <v>160</v>
      </c>
      <c r="J6" t="s">
        <v>116</v>
      </c>
      <c r="K6" t="s">
        <v>120</v>
      </c>
    </row>
    <row r="7" spans="1:11" ht="12.75">
      <c r="A7" s="41">
        <v>7070100050</v>
      </c>
      <c r="B7" s="36" t="s">
        <v>40</v>
      </c>
      <c r="C7" s="39">
        <v>103.77</v>
      </c>
      <c r="D7" s="37">
        <v>0</v>
      </c>
      <c r="E7" s="37">
        <v>157.27</v>
      </c>
      <c r="F7" s="36" t="s">
        <v>70</v>
      </c>
      <c r="G7" s="37">
        <v>1</v>
      </c>
      <c r="H7" s="36" t="s">
        <v>2</v>
      </c>
      <c r="I7" s="38" t="s">
        <v>252</v>
      </c>
      <c r="J7" t="s">
        <v>116</v>
      </c>
      <c r="K7" t="s">
        <v>120</v>
      </c>
    </row>
    <row r="8" spans="1:11" ht="12.75">
      <c r="A8" s="41">
        <v>7070100090</v>
      </c>
      <c r="B8" s="36" t="s">
        <v>20</v>
      </c>
      <c r="C8" s="39">
        <v>448.72</v>
      </c>
      <c r="D8" s="37">
        <v>0</v>
      </c>
      <c r="E8" s="37">
        <v>157.27</v>
      </c>
      <c r="F8" s="36" t="s">
        <v>70</v>
      </c>
      <c r="G8" s="37">
        <v>1</v>
      </c>
      <c r="H8" s="36" t="s">
        <v>2</v>
      </c>
      <c r="I8" s="38" t="s">
        <v>252</v>
      </c>
      <c r="J8" t="s">
        <v>116</v>
      </c>
      <c r="K8" t="s">
        <v>120</v>
      </c>
    </row>
    <row r="9" spans="1:11" ht="12.75">
      <c r="A9" s="41">
        <v>7070100140</v>
      </c>
      <c r="B9" s="36" t="s">
        <v>41</v>
      </c>
      <c r="C9" s="39">
        <v>80.98</v>
      </c>
      <c r="D9" s="37">
        <v>0</v>
      </c>
      <c r="E9" s="37">
        <v>157.27</v>
      </c>
      <c r="F9" s="36" t="s">
        <v>70</v>
      </c>
      <c r="G9" s="37">
        <v>1</v>
      </c>
      <c r="H9" s="36" t="s">
        <v>0</v>
      </c>
      <c r="I9" s="38" t="s">
        <v>252</v>
      </c>
      <c r="J9" t="s">
        <v>116</v>
      </c>
      <c r="K9" t="s">
        <v>120</v>
      </c>
    </row>
    <row r="10" spans="1:11" ht="12.75">
      <c r="A10" s="41">
        <v>7070100160</v>
      </c>
      <c r="B10" s="36" t="s">
        <v>42</v>
      </c>
      <c r="C10" s="39">
        <v>99.88</v>
      </c>
      <c r="D10" s="37">
        <v>0</v>
      </c>
      <c r="E10" s="37">
        <v>157.27</v>
      </c>
      <c r="F10" s="36" t="s">
        <v>70</v>
      </c>
      <c r="G10" s="37">
        <v>1</v>
      </c>
      <c r="H10" s="36" t="s">
        <v>0</v>
      </c>
      <c r="I10" s="38" t="s">
        <v>252</v>
      </c>
      <c r="J10" t="s">
        <v>116</v>
      </c>
      <c r="K10" t="s">
        <v>120</v>
      </c>
    </row>
    <row r="11" spans="1:11" ht="12.75">
      <c r="A11" s="41">
        <v>7070100200</v>
      </c>
      <c r="B11" s="36" t="s">
        <v>6</v>
      </c>
      <c r="C11" s="39">
        <v>14.62</v>
      </c>
      <c r="D11" s="37">
        <v>0</v>
      </c>
      <c r="E11" s="37">
        <v>157.27</v>
      </c>
      <c r="F11" s="36" t="s">
        <v>70</v>
      </c>
      <c r="G11" s="37">
        <v>1</v>
      </c>
      <c r="H11" s="36" t="s">
        <v>3</v>
      </c>
      <c r="I11" s="38" t="s">
        <v>252</v>
      </c>
      <c r="J11" t="s">
        <v>116</v>
      </c>
      <c r="K11" t="s">
        <v>120</v>
      </c>
    </row>
    <row r="12" spans="1:11" ht="12.75">
      <c r="A12" s="41">
        <v>7070100290</v>
      </c>
      <c r="B12" s="36" t="s">
        <v>162</v>
      </c>
      <c r="C12" s="39">
        <v>481.55</v>
      </c>
      <c r="D12" s="37">
        <v>0</v>
      </c>
      <c r="E12" s="37">
        <v>157.27</v>
      </c>
      <c r="F12" s="36" t="s">
        <v>70</v>
      </c>
      <c r="G12" s="37">
        <v>1</v>
      </c>
      <c r="H12" s="36" t="s">
        <v>2</v>
      </c>
      <c r="I12" s="38" t="s">
        <v>252</v>
      </c>
      <c r="J12" t="s">
        <v>116</v>
      </c>
      <c r="K12" t="s">
        <v>120</v>
      </c>
    </row>
    <row r="13" spans="1:11" ht="12.75">
      <c r="A13" s="41">
        <v>7070100450</v>
      </c>
      <c r="B13" s="36" t="s">
        <v>127</v>
      </c>
      <c r="C13" s="39">
        <v>119.73</v>
      </c>
      <c r="D13" s="37">
        <v>0</v>
      </c>
      <c r="E13" s="37">
        <v>157.27</v>
      </c>
      <c r="F13" s="36" t="s">
        <v>70</v>
      </c>
      <c r="G13" s="37">
        <v>1</v>
      </c>
      <c r="H13" s="36" t="s">
        <v>1</v>
      </c>
      <c r="I13" s="38" t="s">
        <v>252</v>
      </c>
      <c r="J13" t="s">
        <v>116</v>
      </c>
      <c r="K13" t="s">
        <v>120</v>
      </c>
    </row>
    <row r="14" spans="1:11" ht="12.75">
      <c r="A14" s="41">
        <v>7070100480</v>
      </c>
      <c r="B14" s="36" t="s">
        <v>128</v>
      </c>
      <c r="C14" s="39">
        <v>290.75</v>
      </c>
      <c r="D14" s="37">
        <v>0</v>
      </c>
      <c r="E14" s="37">
        <v>157.27</v>
      </c>
      <c r="F14" s="36" t="s">
        <v>70</v>
      </c>
      <c r="G14" s="37">
        <v>1</v>
      </c>
      <c r="H14" s="36" t="s">
        <v>1</v>
      </c>
      <c r="I14" s="38" t="s">
        <v>252</v>
      </c>
      <c r="J14" t="s">
        <v>116</v>
      </c>
      <c r="K14" t="s">
        <v>120</v>
      </c>
    </row>
    <row r="15" spans="1:11" ht="12.75">
      <c r="A15" s="41">
        <v>7070100520</v>
      </c>
      <c r="B15" s="36" t="s">
        <v>129</v>
      </c>
      <c r="C15" s="39">
        <v>525.42</v>
      </c>
      <c r="D15" s="37">
        <v>0</v>
      </c>
      <c r="E15" s="37">
        <v>157.27</v>
      </c>
      <c r="F15" s="36" t="s">
        <v>70</v>
      </c>
      <c r="G15" s="37">
        <v>1</v>
      </c>
      <c r="H15" s="36" t="s">
        <v>4</v>
      </c>
      <c r="I15" s="38" t="s">
        <v>252</v>
      </c>
      <c r="J15" t="s">
        <v>116</v>
      </c>
      <c r="K15" t="s">
        <v>120</v>
      </c>
    </row>
    <row r="16" spans="1:11" ht="12.75">
      <c r="A16" s="41">
        <v>7070100580</v>
      </c>
      <c r="B16" s="36" t="s">
        <v>169</v>
      </c>
      <c r="C16" s="39">
        <v>1014.51</v>
      </c>
      <c r="D16" s="37">
        <v>0</v>
      </c>
      <c r="E16" s="37">
        <v>157.27</v>
      </c>
      <c r="F16" s="36" t="s">
        <v>70</v>
      </c>
      <c r="G16" s="37">
        <v>1</v>
      </c>
      <c r="H16" s="36" t="s">
        <v>4</v>
      </c>
      <c r="I16" s="38" t="s">
        <v>252</v>
      </c>
      <c r="J16" t="s">
        <v>116</v>
      </c>
      <c r="K16" t="s">
        <v>120</v>
      </c>
    </row>
    <row r="17" spans="1:11" ht="12.75">
      <c r="A17" s="41">
        <v>7070100590</v>
      </c>
      <c r="B17" s="36" t="s">
        <v>197</v>
      </c>
      <c r="C17" s="39">
        <v>1869.44</v>
      </c>
      <c r="D17" s="37">
        <v>0</v>
      </c>
      <c r="E17" s="37">
        <v>157.27</v>
      </c>
      <c r="F17" s="36" t="s">
        <v>70</v>
      </c>
      <c r="G17" s="37">
        <v>1</v>
      </c>
      <c r="H17" s="36" t="s">
        <v>4</v>
      </c>
      <c r="I17" s="38" t="s">
        <v>252</v>
      </c>
      <c r="J17" t="s">
        <v>116</v>
      </c>
      <c r="K17" t="s">
        <v>120</v>
      </c>
    </row>
    <row r="18" spans="1:11" ht="12.75">
      <c r="A18" s="41">
        <v>7089000232</v>
      </c>
      <c r="B18" s="36" t="s">
        <v>253</v>
      </c>
      <c r="C18" s="39">
        <v>6521.77</v>
      </c>
      <c r="D18" s="37">
        <v>0</v>
      </c>
      <c r="E18" s="37">
        <v>157.27</v>
      </c>
      <c r="F18" s="36" t="s">
        <v>70</v>
      </c>
      <c r="G18" s="37">
        <v>1</v>
      </c>
      <c r="H18" s="36" t="s">
        <v>4</v>
      </c>
      <c r="I18" s="38" t="s">
        <v>252</v>
      </c>
      <c r="J18" t="s">
        <v>116</v>
      </c>
      <c r="K18" t="s">
        <v>120</v>
      </c>
    </row>
    <row r="19" spans="1:11" ht="12.75">
      <c r="A19" s="41">
        <v>7089000233</v>
      </c>
      <c r="B19" s="36" t="s">
        <v>254</v>
      </c>
      <c r="C19" s="39">
        <v>9097.84</v>
      </c>
      <c r="D19" s="37">
        <v>0</v>
      </c>
      <c r="E19" s="37">
        <v>157.27</v>
      </c>
      <c r="F19" s="36" t="s">
        <v>70</v>
      </c>
      <c r="G19" s="37">
        <v>1</v>
      </c>
      <c r="H19" s="36" t="s">
        <v>4</v>
      </c>
      <c r="I19" s="38" t="s">
        <v>252</v>
      </c>
      <c r="J19" t="s">
        <v>116</v>
      </c>
      <c r="K19" t="s">
        <v>120</v>
      </c>
    </row>
    <row r="20" spans="1:11" ht="12.75">
      <c r="A20" s="41">
        <v>7090100200</v>
      </c>
      <c r="B20" s="36" t="s">
        <v>52</v>
      </c>
      <c r="C20" s="39">
        <v>312.4</v>
      </c>
      <c r="D20" s="37">
        <v>0</v>
      </c>
      <c r="E20" s="37">
        <v>157.27</v>
      </c>
      <c r="F20" s="36" t="s">
        <v>70</v>
      </c>
      <c r="G20" s="37">
        <v>1</v>
      </c>
      <c r="H20" s="36" t="s">
        <v>1</v>
      </c>
      <c r="I20" s="38" t="s">
        <v>252</v>
      </c>
      <c r="J20" t="s">
        <v>116</v>
      </c>
      <c r="K20" t="s">
        <v>120</v>
      </c>
    </row>
    <row r="21" spans="1:11" ht="12.75">
      <c r="A21" s="41">
        <v>7090100230</v>
      </c>
      <c r="B21" s="36" t="s">
        <v>53</v>
      </c>
      <c r="C21" s="39">
        <v>182.76</v>
      </c>
      <c r="D21" s="37">
        <v>0</v>
      </c>
      <c r="E21" s="37">
        <v>157.27</v>
      </c>
      <c r="F21" s="36" t="s">
        <v>70</v>
      </c>
      <c r="G21" s="37">
        <v>1</v>
      </c>
      <c r="H21" s="36" t="s">
        <v>1</v>
      </c>
      <c r="I21" s="38" t="s">
        <v>252</v>
      </c>
      <c r="J21" t="s">
        <v>116</v>
      </c>
      <c r="K21" t="s">
        <v>120</v>
      </c>
    </row>
    <row r="22" spans="1:11" ht="12.75">
      <c r="A22" s="41">
        <v>7100100070</v>
      </c>
      <c r="B22" s="36" t="s">
        <v>23</v>
      </c>
      <c r="C22" s="39">
        <v>61.39</v>
      </c>
      <c r="D22" s="37">
        <v>0</v>
      </c>
      <c r="E22" s="37">
        <v>157.27</v>
      </c>
      <c r="F22" s="36" t="s">
        <v>70</v>
      </c>
      <c r="G22" s="37">
        <v>1</v>
      </c>
      <c r="H22" s="36" t="s">
        <v>0</v>
      </c>
      <c r="I22" s="38" t="s">
        <v>252</v>
      </c>
      <c r="J22" t="s">
        <v>116</v>
      </c>
      <c r="K22" t="s">
        <v>120</v>
      </c>
    </row>
    <row r="23" spans="1:11" ht="12.75">
      <c r="A23" s="41">
        <v>7100100400</v>
      </c>
      <c r="B23" s="36" t="s">
        <v>50</v>
      </c>
      <c r="C23" s="39">
        <v>16.26</v>
      </c>
      <c r="D23" s="37">
        <v>0</v>
      </c>
      <c r="E23" s="37">
        <v>157.27</v>
      </c>
      <c r="F23" s="36" t="s">
        <v>70</v>
      </c>
      <c r="G23" s="37">
        <v>1</v>
      </c>
      <c r="H23" s="36" t="s">
        <v>0</v>
      </c>
      <c r="I23" s="38" t="s">
        <v>252</v>
      </c>
      <c r="J23" t="s">
        <v>116</v>
      </c>
      <c r="K23" t="s">
        <v>120</v>
      </c>
    </row>
    <row r="24" spans="1:11" ht="12.75">
      <c r="A24" s="41">
        <v>7110100100</v>
      </c>
      <c r="B24" s="36" t="s">
        <v>43</v>
      </c>
      <c r="C24" s="39">
        <v>13.29</v>
      </c>
      <c r="D24" s="37">
        <v>0</v>
      </c>
      <c r="E24" s="37">
        <v>157.27</v>
      </c>
      <c r="F24" s="36" t="s">
        <v>70</v>
      </c>
      <c r="G24" s="37">
        <v>1</v>
      </c>
      <c r="H24" s="36" t="s">
        <v>0</v>
      </c>
      <c r="I24" s="38" t="s">
        <v>252</v>
      </c>
      <c r="J24" t="s">
        <v>116</v>
      </c>
      <c r="K24" t="s">
        <v>120</v>
      </c>
    </row>
    <row r="25" spans="1:11" ht="12.75">
      <c r="A25" s="41">
        <v>7110100130</v>
      </c>
      <c r="B25" s="36" t="s">
        <v>82</v>
      </c>
      <c r="C25" s="39">
        <v>55.14</v>
      </c>
      <c r="D25" s="37">
        <v>0</v>
      </c>
      <c r="E25" s="37">
        <v>157.27</v>
      </c>
      <c r="F25" s="36" t="s">
        <v>70</v>
      </c>
      <c r="G25" s="37">
        <v>1</v>
      </c>
      <c r="H25" s="36" t="s">
        <v>0</v>
      </c>
      <c r="I25" s="38" t="s">
        <v>252</v>
      </c>
      <c r="J25" t="s">
        <v>116</v>
      </c>
      <c r="K25" t="s">
        <v>120</v>
      </c>
    </row>
    <row r="26" spans="1:11" ht="12.75">
      <c r="A26" s="41">
        <v>7110100170</v>
      </c>
      <c r="B26" s="36" t="s">
        <v>83</v>
      </c>
      <c r="C26" s="39">
        <v>73.5</v>
      </c>
      <c r="D26" s="37">
        <v>0</v>
      </c>
      <c r="E26" s="37">
        <v>157.27</v>
      </c>
      <c r="F26" s="36" t="s">
        <v>70</v>
      </c>
      <c r="G26" s="37">
        <v>1</v>
      </c>
      <c r="H26" s="36" t="s">
        <v>0</v>
      </c>
      <c r="I26" s="38" t="s">
        <v>160</v>
      </c>
      <c r="J26" t="s">
        <v>116</v>
      </c>
      <c r="K26" t="s">
        <v>120</v>
      </c>
    </row>
    <row r="27" spans="1:11" ht="12.75">
      <c r="A27" s="41">
        <v>7169000024</v>
      </c>
      <c r="B27" s="36" t="s">
        <v>179</v>
      </c>
      <c r="C27" s="39">
        <v>511.14</v>
      </c>
      <c r="D27" s="37">
        <v>0</v>
      </c>
      <c r="E27" s="37">
        <v>157.27</v>
      </c>
      <c r="F27" s="36" t="s">
        <v>70</v>
      </c>
      <c r="G27" s="37">
        <v>1</v>
      </c>
      <c r="H27" s="36" t="s">
        <v>4</v>
      </c>
      <c r="I27" s="38" t="s">
        <v>252</v>
      </c>
      <c r="J27" t="s">
        <v>116</v>
      </c>
      <c r="K27" t="s">
        <v>120</v>
      </c>
    </row>
    <row r="28" spans="1:11" ht="12.75">
      <c r="A28" s="41">
        <v>7169000025</v>
      </c>
      <c r="B28" s="36" t="s">
        <v>180</v>
      </c>
      <c r="C28" s="39">
        <v>346.98</v>
      </c>
      <c r="D28" s="37">
        <v>0</v>
      </c>
      <c r="E28" s="37">
        <v>157.27</v>
      </c>
      <c r="F28" s="36" t="s">
        <v>70</v>
      </c>
      <c r="G28" s="37">
        <v>1</v>
      </c>
      <c r="H28" s="36" t="s">
        <v>4</v>
      </c>
      <c r="I28" s="38" t="s">
        <v>252</v>
      </c>
      <c r="J28" t="s">
        <v>116</v>
      </c>
      <c r="K28" t="s">
        <v>120</v>
      </c>
    </row>
    <row r="29" spans="1:11" ht="12.75">
      <c r="A29" s="41">
        <v>7169001238</v>
      </c>
      <c r="B29" s="36" t="s">
        <v>261</v>
      </c>
      <c r="C29" s="39">
        <v>653</v>
      </c>
      <c r="D29" s="37">
        <v>0</v>
      </c>
      <c r="E29" s="37">
        <v>157.27</v>
      </c>
      <c r="F29" s="36" t="s">
        <v>70</v>
      </c>
      <c r="G29" s="37">
        <v>1</v>
      </c>
      <c r="H29" s="36" t="s">
        <v>1</v>
      </c>
      <c r="I29" s="38" t="s">
        <v>252</v>
      </c>
      <c r="J29" t="s">
        <v>116</v>
      </c>
      <c r="K29" t="s">
        <v>120</v>
      </c>
    </row>
    <row r="30" spans="1:11" ht="12.75">
      <c r="A30" s="41">
        <v>7169001239</v>
      </c>
      <c r="B30" s="36" t="s">
        <v>255</v>
      </c>
      <c r="C30" s="39">
        <v>575.98</v>
      </c>
      <c r="D30" s="37">
        <v>0</v>
      </c>
      <c r="E30" s="37">
        <v>157.27</v>
      </c>
      <c r="F30" s="36" t="s">
        <v>70</v>
      </c>
      <c r="G30" s="37">
        <v>1</v>
      </c>
      <c r="H30" s="36" t="s">
        <v>1</v>
      </c>
      <c r="I30" s="38" t="s">
        <v>252</v>
      </c>
      <c r="J30" t="s">
        <v>116</v>
      </c>
      <c r="K30" t="s">
        <v>120</v>
      </c>
    </row>
    <row r="31" spans="1:11" ht="12.75">
      <c r="A31" s="41">
        <v>7169001240</v>
      </c>
      <c r="B31" s="36" t="s">
        <v>258</v>
      </c>
      <c r="C31" s="39">
        <v>1382.9</v>
      </c>
      <c r="D31" s="37">
        <v>0</v>
      </c>
      <c r="E31" s="37">
        <v>157.27</v>
      </c>
      <c r="F31" s="36" t="s">
        <v>70</v>
      </c>
      <c r="G31" s="37">
        <v>1</v>
      </c>
      <c r="H31" s="36" t="s">
        <v>1</v>
      </c>
      <c r="I31" s="38" t="s">
        <v>252</v>
      </c>
      <c r="J31" t="s">
        <v>116</v>
      </c>
      <c r="K31" t="s">
        <v>120</v>
      </c>
    </row>
    <row r="32" spans="1:11" ht="12.75">
      <c r="A32" s="41">
        <v>7169001242</v>
      </c>
      <c r="B32" s="36" t="s">
        <v>262</v>
      </c>
      <c r="C32" s="39">
        <v>3105.06</v>
      </c>
      <c r="D32" s="37">
        <v>0</v>
      </c>
      <c r="E32" s="37">
        <v>157.27</v>
      </c>
      <c r="F32" s="36" t="s">
        <v>70</v>
      </c>
      <c r="G32" s="37">
        <v>1</v>
      </c>
      <c r="H32" s="36" t="s">
        <v>1</v>
      </c>
      <c r="I32" s="38" t="s">
        <v>159</v>
      </c>
      <c r="J32" t="s">
        <v>116</v>
      </c>
      <c r="K32" t="s">
        <v>120</v>
      </c>
    </row>
    <row r="33" spans="1:11" ht="12.75">
      <c r="A33" s="41">
        <v>7169001243</v>
      </c>
      <c r="B33" s="36" t="s">
        <v>259</v>
      </c>
      <c r="C33" s="39">
        <v>2820</v>
      </c>
      <c r="D33" s="37">
        <v>0</v>
      </c>
      <c r="E33" s="37">
        <v>157.27</v>
      </c>
      <c r="F33" s="36" t="s">
        <v>70</v>
      </c>
      <c r="G33" s="37">
        <v>1</v>
      </c>
      <c r="H33" s="36" t="s">
        <v>4</v>
      </c>
      <c r="I33" s="38" t="s">
        <v>159</v>
      </c>
      <c r="J33" t="s">
        <v>116</v>
      </c>
      <c r="K33" t="s">
        <v>120</v>
      </c>
    </row>
    <row r="34" spans="1:11" ht="12.75">
      <c r="A34" s="41">
        <v>7169001244</v>
      </c>
      <c r="B34" s="36" t="s">
        <v>260</v>
      </c>
      <c r="C34" s="39">
        <v>6837.48</v>
      </c>
      <c r="D34" s="37">
        <v>0</v>
      </c>
      <c r="E34" s="37">
        <v>157.27</v>
      </c>
      <c r="F34" s="36" t="s">
        <v>70</v>
      </c>
      <c r="G34" s="37">
        <v>1</v>
      </c>
      <c r="H34" s="36" t="s">
        <v>4</v>
      </c>
      <c r="I34" s="38" t="s">
        <v>159</v>
      </c>
      <c r="J34" t="s">
        <v>116</v>
      </c>
      <c r="K34" t="s">
        <v>120</v>
      </c>
    </row>
    <row r="35" spans="1:11" ht="12.75">
      <c r="A35" s="41">
        <v>7169001249</v>
      </c>
      <c r="B35" s="36" t="s">
        <v>256</v>
      </c>
      <c r="C35" s="39">
        <v>4230</v>
      </c>
      <c r="D35" s="37">
        <v>0</v>
      </c>
      <c r="E35" s="37">
        <v>157.27</v>
      </c>
      <c r="F35" s="36" t="s">
        <v>70</v>
      </c>
      <c r="G35" s="37">
        <v>1</v>
      </c>
      <c r="H35" s="36" t="s">
        <v>4</v>
      </c>
      <c r="I35" s="38" t="s">
        <v>252</v>
      </c>
      <c r="J35" t="s">
        <v>116</v>
      </c>
      <c r="K35" t="s">
        <v>120</v>
      </c>
    </row>
    <row r="36" spans="1:11" ht="12.75">
      <c r="A36" s="41">
        <v>7169001250</v>
      </c>
      <c r="B36" s="36" t="s">
        <v>257</v>
      </c>
      <c r="C36" s="39">
        <v>145664.6</v>
      </c>
      <c r="D36" s="37">
        <v>0</v>
      </c>
      <c r="E36" s="37">
        <v>157.27</v>
      </c>
      <c r="F36" s="36" t="s">
        <v>70</v>
      </c>
      <c r="G36" s="37">
        <v>1</v>
      </c>
      <c r="H36" s="36" t="s">
        <v>4</v>
      </c>
      <c r="I36" s="38" t="s">
        <v>252</v>
      </c>
      <c r="J36" t="s">
        <v>116</v>
      </c>
      <c r="K36" t="s">
        <v>120</v>
      </c>
    </row>
    <row r="37" spans="1:11" ht="12.75">
      <c r="A37" s="41">
        <v>7180100010</v>
      </c>
      <c r="B37" s="36" t="s">
        <v>44</v>
      </c>
      <c r="C37" s="39">
        <v>32.8</v>
      </c>
      <c r="D37" s="37">
        <v>0</v>
      </c>
      <c r="E37" s="37">
        <v>157.27</v>
      </c>
      <c r="F37" s="36" t="s">
        <v>70</v>
      </c>
      <c r="G37" s="37">
        <v>1</v>
      </c>
      <c r="H37" s="36" t="s">
        <v>3</v>
      </c>
      <c r="I37" s="38" t="s">
        <v>252</v>
      </c>
      <c r="J37" t="s">
        <v>116</v>
      </c>
      <c r="K37" t="s">
        <v>120</v>
      </c>
    </row>
    <row r="38" spans="1:11" ht="12.75">
      <c r="A38" s="41">
        <v>7180100040</v>
      </c>
      <c r="B38" s="36" t="s">
        <v>45</v>
      </c>
      <c r="C38" s="39">
        <v>53.69</v>
      </c>
      <c r="D38" s="37">
        <v>0</v>
      </c>
      <c r="E38" s="37">
        <v>157.27</v>
      </c>
      <c r="F38" s="36" t="s">
        <v>70</v>
      </c>
      <c r="G38" s="37">
        <v>1</v>
      </c>
      <c r="H38" s="36" t="s">
        <v>3</v>
      </c>
      <c r="I38" s="38" t="s">
        <v>252</v>
      </c>
      <c r="J38" t="s">
        <v>116</v>
      </c>
      <c r="K38" t="s">
        <v>120</v>
      </c>
    </row>
    <row r="39" spans="1:11" ht="12.75">
      <c r="A39" s="41">
        <v>7210100280</v>
      </c>
      <c r="B39" s="36" t="s">
        <v>51</v>
      </c>
      <c r="C39" s="39">
        <v>70.45</v>
      </c>
      <c r="D39" s="37">
        <v>0</v>
      </c>
      <c r="E39" s="37">
        <v>157.27</v>
      </c>
      <c r="F39" s="36" t="s">
        <v>70</v>
      </c>
      <c r="G39" s="37">
        <v>1</v>
      </c>
      <c r="H39" s="36" t="s">
        <v>0</v>
      </c>
      <c r="I39" s="38" t="s">
        <v>252</v>
      </c>
      <c r="J39" t="s">
        <v>116</v>
      </c>
      <c r="K39" t="s">
        <v>120</v>
      </c>
    </row>
    <row r="40" spans="1:11" ht="12.75">
      <c r="A40" s="41">
        <v>7210100320</v>
      </c>
      <c r="B40" s="36" t="s">
        <v>46</v>
      </c>
      <c r="C40" s="39">
        <v>55.86</v>
      </c>
      <c r="D40" s="37">
        <v>0</v>
      </c>
      <c r="E40" s="37">
        <v>157.27</v>
      </c>
      <c r="F40" s="36" t="s">
        <v>70</v>
      </c>
      <c r="G40" s="37">
        <v>1</v>
      </c>
      <c r="H40" s="36" t="s">
        <v>1</v>
      </c>
      <c r="I40" s="38" t="s">
        <v>252</v>
      </c>
      <c r="J40" t="s">
        <v>116</v>
      </c>
      <c r="K40" t="s">
        <v>120</v>
      </c>
    </row>
    <row r="41" spans="1:11" ht="12.75">
      <c r="A41" s="41">
        <v>7210100360</v>
      </c>
      <c r="B41" s="36" t="s">
        <v>137</v>
      </c>
      <c r="C41" s="39">
        <v>298.14</v>
      </c>
      <c r="D41" s="37">
        <v>0</v>
      </c>
      <c r="E41" s="37">
        <v>157.27</v>
      </c>
      <c r="F41" s="36" t="s">
        <v>70</v>
      </c>
      <c r="G41" s="37">
        <v>1</v>
      </c>
      <c r="H41" s="36" t="s">
        <v>1</v>
      </c>
      <c r="I41" s="38" t="s">
        <v>252</v>
      </c>
      <c r="J41" t="s">
        <v>116</v>
      </c>
      <c r="K41" t="s">
        <v>120</v>
      </c>
    </row>
    <row r="42" spans="1:11" ht="12.75">
      <c r="A42" s="41">
        <v>7210100420</v>
      </c>
      <c r="B42" s="36" t="s">
        <v>138</v>
      </c>
      <c r="C42" s="39">
        <v>5691.05</v>
      </c>
      <c r="D42" s="37">
        <v>0</v>
      </c>
      <c r="E42" s="37">
        <v>157.27</v>
      </c>
      <c r="F42" s="36" t="s">
        <v>70</v>
      </c>
      <c r="G42" s="37">
        <v>1</v>
      </c>
      <c r="H42" s="36" t="s">
        <v>4</v>
      </c>
      <c r="I42" s="38" t="s">
        <v>252</v>
      </c>
      <c r="J42" t="s">
        <v>116</v>
      </c>
      <c r="K42" t="s">
        <v>120</v>
      </c>
    </row>
    <row r="43" spans="1:11" ht="12.75">
      <c r="A43" s="41">
        <v>7210100450</v>
      </c>
      <c r="B43" s="36" t="s">
        <v>85</v>
      </c>
      <c r="C43" s="39">
        <v>129.48</v>
      </c>
      <c r="D43" s="37">
        <v>0</v>
      </c>
      <c r="E43" s="37">
        <v>157.27</v>
      </c>
      <c r="F43" s="36" t="s">
        <v>70</v>
      </c>
      <c r="G43" s="37">
        <v>1</v>
      </c>
      <c r="H43" s="36" t="s">
        <v>0</v>
      </c>
      <c r="I43" s="38" t="s">
        <v>252</v>
      </c>
      <c r="J43" t="s">
        <v>116</v>
      </c>
      <c r="K43" t="s">
        <v>120</v>
      </c>
    </row>
    <row r="44" spans="1:11" ht="12.75">
      <c r="A44" s="41">
        <v>7210100460</v>
      </c>
      <c r="B44" s="36" t="s">
        <v>47</v>
      </c>
      <c r="C44" s="39">
        <v>14.9</v>
      </c>
      <c r="D44" s="37">
        <v>0</v>
      </c>
      <c r="E44" s="37">
        <v>157.27</v>
      </c>
      <c r="F44" s="36" t="s">
        <v>70</v>
      </c>
      <c r="G44" s="37">
        <v>1</v>
      </c>
      <c r="H44" s="36" t="s">
        <v>0</v>
      </c>
      <c r="I44" s="38" t="s">
        <v>252</v>
      </c>
      <c r="J44" t="s">
        <v>116</v>
      </c>
      <c r="K44" t="s">
        <v>120</v>
      </c>
    </row>
    <row r="45" spans="1:11" ht="12.75">
      <c r="A45" s="41">
        <v>7210100550</v>
      </c>
      <c r="B45" s="36" t="s">
        <v>29</v>
      </c>
      <c r="C45" s="39">
        <v>37.31</v>
      </c>
      <c r="D45" s="37">
        <v>0</v>
      </c>
      <c r="E45" s="37">
        <v>157.27</v>
      </c>
      <c r="F45" s="36" t="s">
        <v>70</v>
      </c>
      <c r="G45" s="37">
        <v>1</v>
      </c>
      <c r="H45" s="36" t="s">
        <v>1</v>
      </c>
      <c r="I45" s="38" t="s">
        <v>252</v>
      </c>
      <c r="J45" t="s">
        <v>116</v>
      </c>
      <c r="K45" t="s">
        <v>120</v>
      </c>
    </row>
    <row r="46" spans="1:11" ht="12.75">
      <c r="A46" s="41">
        <v>7220400010</v>
      </c>
      <c r="B46" s="36" t="s">
        <v>99</v>
      </c>
      <c r="C46" s="39">
        <v>329.55</v>
      </c>
      <c r="D46" s="37">
        <v>0</v>
      </c>
      <c r="E46" s="37">
        <v>157.27</v>
      </c>
      <c r="F46" s="36" t="s">
        <v>70</v>
      </c>
      <c r="G46" s="37">
        <v>1</v>
      </c>
      <c r="H46" s="36" t="s">
        <v>4</v>
      </c>
      <c r="I46" s="38" t="s">
        <v>161</v>
      </c>
      <c r="J46" t="s">
        <v>116</v>
      </c>
      <c r="K46" t="s">
        <v>120</v>
      </c>
    </row>
    <row r="47" spans="1:11" ht="12.75">
      <c r="A47" s="41">
        <v>7220400060</v>
      </c>
      <c r="B47" s="36" t="s">
        <v>139</v>
      </c>
      <c r="C47" s="39">
        <v>1958.47</v>
      </c>
      <c r="D47" s="37">
        <v>0</v>
      </c>
      <c r="E47" s="37">
        <v>157.27</v>
      </c>
      <c r="F47" s="36" t="s">
        <v>70</v>
      </c>
      <c r="G47" s="37">
        <v>1</v>
      </c>
      <c r="H47" s="36" t="s">
        <v>4</v>
      </c>
      <c r="I47" s="38" t="s">
        <v>161</v>
      </c>
      <c r="J47" t="s">
        <v>116</v>
      </c>
      <c r="K47" t="s">
        <v>120</v>
      </c>
    </row>
    <row r="48" spans="1:11" ht="12.75">
      <c r="A48" s="41">
        <v>7220450020</v>
      </c>
      <c r="B48" s="36" t="s">
        <v>166</v>
      </c>
      <c r="C48" s="39">
        <v>548.95</v>
      </c>
      <c r="D48" s="37">
        <v>0</v>
      </c>
      <c r="E48" s="37">
        <v>157.27</v>
      </c>
      <c r="F48" s="36" t="s">
        <v>70</v>
      </c>
      <c r="G48" s="37">
        <v>1</v>
      </c>
      <c r="H48" s="36" t="s">
        <v>4</v>
      </c>
      <c r="I48" s="38" t="s">
        <v>161</v>
      </c>
      <c r="J48" t="s">
        <v>116</v>
      </c>
      <c r="K48" t="s">
        <v>120</v>
      </c>
    </row>
    <row r="49" spans="1:11" ht="12.75">
      <c r="A49" s="41">
        <v>7220450030</v>
      </c>
      <c r="B49" s="36" t="s">
        <v>102</v>
      </c>
      <c r="C49" s="39">
        <v>856.3</v>
      </c>
      <c r="D49" s="37">
        <v>0</v>
      </c>
      <c r="E49" s="37">
        <v>157.27</v>
      </c>
      <c r="F49" s="36" t="s">
        <v>70</v>
      </c>
      <c r="G49" s="37">
        <v>1</v>
      </c>
      <c r="H49" s="36" t="s">
        <v>4</v>
      </c>
      <c r="I49" s="38" t="s">
        <v>161</v>
      </c>
      <c r="J49" t="s">
        <v>116</v>
      </c>
      <c r="K49" t="s">
        <v>120</v>
      </c>
    </row>
    <row r="50" spans="1:11" ht="12.75">
      <c r="A50" s="41">
        <v>7220450200</v>
      </c>
      <c r="B50" s="36" t="s">
        <v>189</v>
      </c>
      <c r="C50" s="39">
        <v>1372.71</v>
      </c>
      <c r="D50" s="37">
        <v>0</v>
      </c>
      <c r="E50" s="37">
        <v>157.27</v>
      </c>
      <c r="F50" s="36" t="s">
        <v>70</v>
      </c>
      <c r="G50" s="37">
        <v>1</v>
      </c>
      <c r="H50" s="36" t="s">
        <v>4</v>
      </c>
      <c r="I50" s="38" t="s">
        <v>161</v>
      </c>
      <c r="J50" t="s">
        <v>116</v>
      </c>
      <c r="K50" t="s">
        <v>120</v>
      </c>
    </row>
    <row r="51" spans="1:11" ht="12.75">
      <c r="A51" s="41">
        <v>7220450210</v>
      </c>
      <c r="B51" s="36" t="s">
        <v>164</v>
      </c>
      <c r="C51" s="39">
        <v>2141.29</v>
      </c>
      <c r="D51" s="37">
        <v>0</v>
      </c>
      <c r="E51" s="37">
        <v>157.27</v>
      </c>
      <c r="F51" s="36" t="s">
        <v>70</v>
      </c>
      <c r="G51" s="37">
        <v>1</v>
      </c>
      <c r="H51" s="36" t="s">
        <v>4</v>
      </c>
      <c r="I51" s="38" t="s">
        <v>161</v>
      </c>
      <c r="J51" t="s">
        <v>116</v>
      </c>
      <c r="K51" t="s">
        <v>120</v>
      </c>
    </row>
    <row r="52" spans="1:11" ht="12.75">
      <c r="A52" s="41">
        <v>7220500030</v>
      </c>
      <c r="B52" s="36" t="s">
        <v>108</v>
      </c>
      <c r="C52" s="39">
        <v>768.36</v>
      </c>
      <c r="D52" s="37">
        <v>0</v>
      </c>
      <c r="E52" s="37">
        <v>157.27</v>
      </c>
      <c r="F52" s="36" t="s">
        <v>70</v>
      </c>
      <c r="G52" s="37">
        <v>1</v>
      </c>
      <c r="H52" s="36" t="s">
        <v>4</v>
      </c>
      <c r="I52" s="38" t="s">
        <v>161</v>
      </c>
      <c r="J52" t="s">
        <v>116</v>
      </c>
      <c r="K52" t="s">
        <v>120</v>
      </c>
    </row>
    <row r="53" spans="1:11" ht="12.75">
      <c r="A53" s="41">
        <v>7220500130</v>
      </c>
      <c r="B53" s="36" t="s">
        <v>93</v>
      </c>
      <c r="C53" s="39">
        <v>286.68</v>
      </c>
      <c r="D53" s="37">
        <v>0</v>
      </c>
      <c r="E53" s="37">
        <v>157.27</v>
      </c>
      <c r="F53" s="36" t="s">
        <v>70</v>
      </c>
      <c r="G53" s="37">
        <v>1</v>
      </c>
      <c r="H53" s="36" t="s">
        <v>4</v>
      </c>
      <c r="I53" s="38" t="s">
        <v>161</v>
      </c>
      <c r="J53" t="s">
        <v>116</v>
      </c>
      <c r="K53" t="s">
        <v>120</v>
      </c>
    </row>
    <row r="54" spans="1:11" ht="12.75">
      <c r="A54" s="41">
        <v>7220500160</v>
      </c>
      <c r="B54" s="36" t="s">
        <v>92</v>
      </c>
      <c r="C54" s="39">
        <v>2006.75</v>
      </c>
      <c r="D54" s="37">
        <v>0</v>
      </c>
      <c r="E54" s="37">
        <v>157.27</v>
      </c>
      <c r="F54" s="36" t="s">
        <v>70</v>
      </c>
      <c r="G54" s="37">
        <v>1</v>
      </c>
      <c r="H54" s="36" t="s">
        <v>4</v>
      </c>
      <c r="I54" s="38" t="s">
        <v>161</v>
      </c>
      <c r="J54" t="s">
        <v>116</v>
      </c>
      <c r="K54" t="s">
        <v>120</v>
      </c>
    </row>
    <row r="55" spans="1:11" ht="12.75">
      <c r="A55" s="41">
        <v>7220500320</v>
      </c>
      <c r="B55" s="36" t="s">
        <v>90</v>
      </c>
      <c r="C55" s="39">
        <v>1890.23</v>
      </c>
      <c r="D55" s="37">
        <v>0</v>
      </c>
      <c r="E55" s="37">
        <v>157.27</v>
      </c>
      <c r="F55" s="36" t="s">
        <v>70</v>
      </c>
      <c r="G55" s="37">
        <v>1</v>
      </c>
      <c r="H55" s="36" t="s">
        <v>4</v>
      </c>
      <c r="I55" s="38" t="s">
        <v>161</v>
      </c>
      <c r="J55" t="s">
        <v>116</v>
      </c>
      <c r="K55" t="s">
        <v>120</v>
      </c>
    </row>
    <row r="56" spans="1:11" ht="12.75">
      <c r="A56" s="41">
        <v>7221100670</v>
      </c>
      <c r="B56" s="36" t="s">
        <v>103</v>
      </c>
      <c r="C56" s="39">
        <v>253.89</v>
      </c>
      <c r="D56" s="37">
        <v>0</v>
      </c>
      <c r="E56" s="37">
        <v>157.27</v>
      </c>
      <c r="F56" s="36" t="s">
        <v>70</v>
      </c>
      <c r="G56" s="37">
        <v>1</v>
      </c>
      <c r="H56" s="36" t="s">
        <v>4</v>
      </c>
      <c r="I56" s="38" t="s">
        <v>160</v>
      </c>
      <c r="J56" t="s">
        <v>116</v>
      </c>
      <c r="K56" t="s">
        <v>120</v>
      </c>
    </row>
    <row r="57" spans="1:11" ht="12.75">
      <c r="A57" s="41">
        <v>7221100690</v>
      </c>
      <c r="B57" s="36" t="s">
        <v>91</v>
      </c>
      <c r="C57" s="39">
        <v>521.73</v>
      </c>
      <c r="D57" s="37">
        <v>0</v>
      </c>
      <c r="E57" s="37">
        <v>157.27</v>
      </c>
      <c r="F57" s="36" t="s">
        <v>70</v>
      </c>
      <c r="G57" s="37">
        <v>1</v>
      </c>
      <c r="H57" s="36" t="s">
        <v>4</v>
      </c>
      <c r="I57" s="38" t="s">
        <v>160</v>
      </c>
      <c r="J57" t="s">
        <v>116</v>
      </c>
      <c r="K57" t="s">
        <v>120</v>
      </c>
    </row>
    <row r="58" spans="1:11" ht="12.75">
      <c r="A58" s="41">
        <v>7221100830</v>
      </c>
      <c r="B58" s="36" t="s">
        <v>107</v>
      </c>
      <c r="C58" s="39">
        <v>279</v>
      </c>
      <c r="D58" s="37">
        <v>0</v>
      </c>
      <c r="E58" s="37">
        <v>157.27</v>
      </c>
      <c r="F58" s="36" t="s">
        <v>70</v>
      </c>
      <c r="G58" s="37">
        <v>1</v>
      </c>
      <c r="H58" s="36" t="s">
        <v>4</v>
      </c>
      <c r="I58" s="38" t="s">
        <v>160</v>
      </c>
      <c r="J58" t="s">
        <v>116</v>
      </c>
      <c r="K58" t="s">
        <v>120</v>
      </c>
    </row>
    <row r="59" spans="1:11" ht="12.75">
      <c r="A59" s="41">
        <v>7222500020</v>
      </c>
      <c r="B59" s="36" t="s">
        <v>96</v>
      </c>
      <c r="C59" s="39">
        <v>758</v>
      </c>
      <c r="D59" s="37">
        <v>0</v>
      </c>
      <c r="E59" s="37">
        <v>157.27</v>
      </c>
      <c r="F59" s="36" t="s">
        <v>70</v>
      </c>
      <c r="G59" s="37">
        <v>1</v>
      </c>
      <c r="H59" s="36" t="s">
        <v>4</v>
      </c>
      <c r="I59" s="38" t="s">
        <v>160</v>
      </c>
      <c r="J59" t="s">
        <v>116</v>
      </c>
      <c r="K59" t="s">
        <v>120</v>
      </c>
    </row>
    <row r="60" spans="1:11" ht="12.75">
      <c r="A60" s="41">
        <v>7222520010</v>
      </c>
      <c r="B60" s="36" t="s">
        <v>185</v>
      </c>
      <c r="C60" s="39">
        <v>1037.79</v>
      </c>
      <c r="D60" s="37">
        <v>0</v>
      </c>
      <c r="E60" s="37">
        <v>157.27</v>
      </c>
      <c r="F60" s="36" t="s">
        <v>70</v>
      </c>
      <c r="G60" s="37">
        <v>1</v>
      </c>
      <c r="H60" s="36" t="s">
        <v>4</v>
      </c>
      <c r="I60" s="38" t="s">
        <v>119</v>
      </c>
      <c r="J60" t="s">
        <v>116</v>
      </c>
      <c r="K60" t="s">
        <v>120</v>
      </c>
    </row>
    <row r="61" spans="1:11" ht="12.75">
      <c r="A61" s="41">
        <v>7222900010</v>
      </c>
      <c r="B61" s="36" t="s">
        <v>165</v>
      </c>
      <c r="C61" s="39">
        <v>2251.8</v>
      </c>
      <c r="D61" s="37">
        <v>0</v>
      </c>
      <c r="E61" s="37">
        <v>157.27</v>
      </c>
      <c r="F61" s="36" t="s">
        <v>70</v>
      </c>
      <c r="G61" s="37">
        <v>1</v>
      </c>
      <c r="H61" s="36" t="s">
        <v>4</v>
      </c>
      <c r="I61" s="38" t="s">
        <v>119</v>
      </c>
      <c r="J61" t="s">
        <v>116</v>
      </c>
      <c r="K61" t="s">
        <v>120</v>
      </c>
    </row>
    <row r="62" spans="1:11" ht="12.75">
      <c r="A62" s="41">
        <v>7222940040</v>
      </c>
      <c r="B62" s="36" t="s">
        <v>110</v>
      </c>
      <c r="C62" s="39">
        <v>2218</v>
      </c>
      <c r="D62" s="37">
        <v>0</v>
      </c>
      <c r="E62" s="37">
        <v>157.27</v>
      </c>
      <c r="F62" s="36" t="s">
        <v>70</v>
      </c>
      <c r="G62" s="37">
        <v>1</v>
      </c>
      <c r="H62" s="36" t="s">
        <v>4</v>
      </c>
      <c r="I62" s="38" t="s">
        <v>160</v>
      </c>
      <c r="J62" t="s">
        <v>116</v>
      </c>
      <c r="K62" t="s">
        <v>120</v>
      </c>
    </row>
    <row r="63" spans="1:11" ht="12.75">
      <c r="A63" s="41">
        <v>7223005130</v>
      </c>
      <c r="B63" s="36" t="s">
        <v>101</v>
      </c>
      <c r="C63" s="39">
        <v>637.88</v>
      </c>
      <c r="D63" s="37">
        <v>0</v>
      </c>
      <c r="E63" s="37">
        <v>157.27</v>
      </c>
      <c r="F63" s="36" t="s">
        <v>70</v>
      </c>
      <c r="G63" s="37">
        <v>1</v>
      </c>
      <c r="H63" s="36" t="s">
        <v>4</v>
      </c>
      <c r="I63" s="38" t="s">
        <v>160</v>
      </c>
      <c r="J63" t="s">
        <v>116</v>
      </c>
      <c r="K63" t="s">
        <v>120</v>
      </c>
    </row>
    <row r="64" spans="1:11" ht="12.75">
      <c r="A64" s="41">
        <v>7223005140</v>
      </c>
      <c r="B64" s="36" t="s">
        <v>104</v>
      </c>
      <c r="C64" s="39">
        <v>689.6</v>
      </c>
      <c r="D64" s="37">
        <v>0</v>
      </c>
      <c r="E64" s="37">
        <v>157.27</v>
      </c>
      <c r="F64" s="36" t="s">
        <v>70</v>
      </c>
      <c r="G64" s="37">
        <v>1</v>
      </c>
      <c r="H64" s="36" t="s">
        <v>4</v>
      </c>
      <c r="I64" s="38" t="s">
        <v>160</v>
      </c>
      <c r="J64" t="s">
        <v>116</v>
      </c>
      <c r="K64" t="s">
        <v>120</v>
      </c>
    </row>
    <row r="65" spans="1:11" ht="12.75">
      <c r="A65" s="41">
        <v>7223006340</v>
      </c>
      <c r="B65" s="36" t="s">
        <v>98</v>
      </c>
      <c r="C65" s="39">
        <v>732.7</v>
      </c>
      <c r="D65" s="37">
        <v>0</v>
      </c>
      <c r="E65" s="37">
        <v>157.27</v>
      </c>
      <c r="F65" s="36" t="s">
        <v>70</v>
      </c>
      <c r="G65" s="37">
        <v>1</v>
      </c>
      <c r="H65" s="36" t="s">
        <v>4</v>
      </c>
      <c r="I65" s="38" t="s">
        <v>160</v>
      </c>
      <c r="J65" t="s">
        <v>116</v>
      </c>
      <c r="K65" t="s">
        <v>120</v>
      </c>
    </row>
    <row r="66" spans="1:11" ht="12.75">
      <c r="A66" s="41">
        <v>7229000088</v>
      </c>
      <c r="B66" s="36" t="s">
        <v>186</v>
      </c>
      <c r="C66" s="39">
        <v>9221.7</v>
      </c>
      <c r="D66" s="37">
        <v>0</v>
      </c>
      <c r="E66" s="37">
        <v>157.27</v>
      </c>
      <c r="F66" s="36" t="s">
        <v>70</v>
      </c>
      <c r="G66" s="37">
        <v>1</v>
      </c>
      <c r="H66" s="36" t="s">
        <v>94</v>
      </c>
      <c r="I66" s="38" t="s">
        <v>159</v>
      </c>
      <c r="J66" t="s">
        <v>116</v>
      </c>
      <c r="K66" t="s">
        <v>120</v>
      </c>
    </row>
    <row r="67" spans="1:11" ht="12.75">
      <c r="A67" s="41">
        <v>7229000089</v>
      </c>
      <c r="B67" s="36" t="s">
        <v>190</v>
      </c>
      <c r="C67" s="39">
        <v>11141.38</v>
      </c>
      <c r="D67" s="37">
        <v>0</v>
      </c>
      <c r="E67" s="37">
        <v>157.27</v>
      </c>
      <c r="F67" s="36" t="s">
        <v>70</v>
      </c>
      <c r="G67" s="37">
        <v>1</v>
      </c>
      <c r="H67" s="36" t="s">
        <v>94</v>
      </c>
      <c r="I67" s="38" t="s">
        <v>159</v>
      </c>
      <c r="J67" t="s">
        <v>116</v>
      </c>
      <c r="K67" t="s">
        <v>120</v>
      </c>
    </row>
    <row r="68" spans="1:11" ht="12.75">
      <c r="A68" s="41">
        <v>7260100010</v>
      </c>
      <c r="B68" s="36" t="s">
        <v>141</v>
      </c>
      <c r="C68" s="39">
        <v>157.72</v>
      </c>
      <c r="D68" s="37">
        <v>0</v>
      </c>
      <c r="E68" s="37">
        <v>157.27</v>
      </c>
      <c r="F68" s="36" t="s">
        <v>70</v>
      </c>
      <c r="G68" s="37">
        <v>1</v>
      </c>
      <c r="H68" s="36" t="s">
        <v>1</v>
      </c>
      <c r="I68" s="38" t="s">
        <v>252</v>
      </c>
      <c r="J68" t="s">
        <v>116</v>
      </c>
      <c r="K68" t="s">
        <v>120</v>
      </c>
    </row>
    <row r="69" spans="1:11" ht="12.75">
      <c r="A69" s="41">
        <v>7260100020</v>
      </c>
      <c r="B69" s="36" t="s">
        <v>142</v>
      </c>
      <c r="C69" s="39">
        <v>245.7</v>
      </c>
      <c r="D69" s="37">
        <v>0</v>
      </c>
      <c r="E69" s="37">
        <v>157.27</v>
      </c>
      <c r="F69" s="36" t="s">
        <v>70</v>
      </c>
      <c r="G69" s="37">
        <v>1</v>
      </c>
      <c r="H69" s="36" t="s">
        <v>1</v>
      </c>
      <c r="I69" s="38" t="s">
        <v>252</v>
      </c>
      <c r="J69" t="s">
        <v>116</v>
      </c>
      <c r="K69" t="s">
        <v>120</v>
      </c>
    </row>
    <row r="70" spans="1:11" ht="12.75">
      <c r="A70" s="41">
        <v>7260100040</v>
      </c>
      <c r="B70" s="36" t="s">
        <v>198</v>
      </c>
      <c r="C70" s="39">
        <v>217.51</v>
      </c>
      <c r="D70" s="37">
        <v>0</v>
      </c>
      <c r="E70" s="37">
        <v>157.27</v>
      </c>
      <c r="F70" s="36" t="s">
        <v>70</v>
      </c>
      <c r="G70" s="37">
        <v>1</v>
      </c>
      <c r="H70" s="36" t="s">
        <v>1</v>
      </c>
      <c r="I70" s="38" t="s">
        <v>252</v>
      </c>
      <c r="J70" t="s">
        <v>116</v>
      </c>
      <c r="K70" t="s">
        <v>120</v>
      </c>
    </row>
    <row r="71" spans="1:11" ht="12.75">
      <c r="A71" s="41">
        <v>7260100050</v>
      </c>
      <c r="B71" s="36" t="s">
        <v>143</v>
      </c>
      <c r="C71" s="39">
        <v>217.48</v>
      </c>
      <c r="D71" s="37">
        <v>0</v>
      </c>
      <c r="E71" s="37">
        <v>157.27</v>
      </c>
      <c r="F71" s="36" t="s">
        <v>70</v>
      </c>
      <c r="G71" s="37">
        <v>1</v>
      </c>
      <c r="H71" s="36" t="s">
        <v>1</v>
      </c>
      <c r="I71" s="38" t="s">
        <v>252</v>
      </c>
      <c r="J71" t="s">
        <v>116</v>
      </c>
      <c r="K71" t="s">
        <v>120</v>
      </c>
    </row>
    <row r="72" spans="1:11" ht="12.75">
      <c r="A72" s="41">
        <v>7260100060</v>
      </c>
      <c r="B72" s="36" t="s">
        <v>144</v>
      </c>
      <c r="C72" s="39">
        <v>309.57</v>
      </c>
      <c r="D72" s="37">
        <v>0</v>
      </c>
      <c r="E72" s="37">
        <v>157.27</v>
      </c>
      <c r="F72" s="36" t="s">
        <v>70</v>
      </c>
      <c r="G72" s="37">
        <v>1</v>
      </c>
      <c r="H72" s="36" t="s">
        <v>1</v>
      </c>
      <c r="I72" s="38" t="s">
        <v>252</v>
      </c>
      <c r="J72" t="s">
        <v>116</v>
      </c>
      <c r="K72" t="s">
        <v>120</v>
      </c>
    </row>
    <row r="73" spans="1:11" ht="12.75">
      <c r="A73" s="41">
        <v>7260100080</v>
      </c>
      <c r="B73" s="36" t="s">
        <v>199</v>
      </c>
      <c r="C73" s="39">
        <v>279.13</v>
      </c>
      <c r="D73" s="37">
        <v>0</v>
      </c>
      <c r="E73" s="37">
        <v>157.27</v>
      </c>
      <c r="F73" s="36" t="s">
        <v>70</v>
      </c>
      <c r="G73" s="37">
        <v>1</v>
      </c>
      <c r="H73" s="36" t="s">
        <v>1</v>
      </c>
      <c r="I73" s="38" t="s">
        <v>252</v>
      </c>
      <c r="J73" t="s">
        <v>116</v>
      </c>
      <c r="K73" t="s">
        <v>120</v>
      </c>
    </row>
    <row r="74" spans="1:11" ht="12.75">
      <c r="A74" s="41">
        <v>7260100090</v>
      </c>
      <c r="B74" s="36" t="s">
        <v>145</v>
      </c>
      <c r="C74" s="39">
        <v>244.42</v>
      </c>
      <c r="D74" s="37">
        <v>0</v>
      </c>
      <c r="E74" s="37">
        <v>157.27</v>
      </c>
      <c r="F74" s="36" t="s">
        <v>70</v>
      </c>
      <c r="G74" s="37">
        <v>1</v>
      </c>
      <c r="H74" s="36" t="s">
        <v>1</v>
      </c>
      <c r="I74" s="38" t="s">
        <v>252</v>
      </c>
      <c r="J74" t="s">
        <v>116</v>
      </c>
      <c r="K74" t="s">
        <v>120</v>
      </c>
    </row>
    <row r="75" spans="1:11" ht="12.75">
      <c r="A75" s="41">
        <v>7260100100</v>
      </c>
      <c r="B75" s="36" t="s">
        <v>146</v>
      </c>
      <c r="C75" s="39">
        <v>336.51</v>
      </c>
      <c r="D75" s="37">
        <v>0</v>
      </c>
      <c r="E75" s="37">
        <v>157.27</v>
      </c>
      <c r="F75" s="36" t="s">
        <v>70</v>
      </c>
      <c r="G75" s="37">
        <v>1</v>
      </c>
      <c r="H75" s="36" t="s">
        <v>1</v>
      </c>
      <c r="I75" s="38" t="s">
        <v>252</v>
      </c>
      <c r="J75" t="s">
        <v>116</v>
      </c>
      <c r="K75" t="s">
        <v>120</v>
      </c>
    </row>
    <row r="76" spans="1:11" ht="12.75">
      <c r="A76" s="41">
        <v>7260100120</v>
      </c>
      <c r="B76" s="36" t="s">
        <v>200</v>
      </c>
      <c r="C76" s="39">
        <v>306.07</v>
      </c>
      <c r="D76" s="37">
        <v>0</v>
      </c>
      <c r="E76" s="37">
        <v>157.27</v>
      </c>
      <c r="F76" s="36" t="s">
        <v>70</v>
      </c>
      <c r="G76" s="37">
        <v>1</v>
      </c>
      <c r="H76" s="36" t="s">
        <v>1</v>
      </c>
      <c r="I76" s="38" t="s">
        <v>252</v>
      </c>
      <c r="J76" t="s">
        <v>116</v>
      </c>
      <c r="K76" t="s">
        <v>120</v>
      </c>
    </row>
    <row r="77" spans="1:11" ht="12.75">
      <c r="A77" s="41">
        <v>7260100160</v>
      </c>
      <c r="B77" s="36" t="s">
        <v>205</v>
      </c>
      <c r="C77" s="39">
        <v>349.52</v>
      </c>
      <c r="D77" s="37">
        <v>0</v>
      </c>
      <c r="E77" s="37">
        <v>157.27</v>
      </c>
      <c r="F77" s="36" t="s">
        <v>70</v>
      </c>
      <c r="G77" s="37">
        <v>1</v>
      </c>
      <c r="H77" s="36" t="s">
        <v>1</v>
      </c>
      <c r="I77" s="38" t="s">
        <v>252</v>
      </c>
      <c r="J77" t="s">
        <v>116</v>
      </c>
      <c r="K77" t="s">
        <v>120</v>
      </c>
    </row>
    <row r="78" spans="1:11" ht="12.75">
      <c r="A78" s="41">
        <v>7260100200</v>
      </c>
      <c r="B78" s="36" t="s">
        <v>206</v>
      </c>
      <c r="C78" s="39">
        <v>377.63</v>
      </c>
      <c r="D78" s="37">
        <v>0</v>
      </c>
      <c r="E78" s="37">
        <v>157.27</v>
      </c>
      <c r="F78" s="36" t="s">
        <v>70</v>
      </c>
      <c r="G78" s="37">
        <v>1</v>
      </c>
      <c r="H78" s="36" t="s">
        <v>1</v>
      </c>
      <c r="I78" s="38" t="s">
        <v>252</v>
      </c>
      <c r="J78" t="s">
        <v>116</v>
      </c>
      <c r="K78" t="s">
        <v>120</v>
      </c>
    </row>
    <row r="79" spans="1:11" ht="12.75">
      <c r="A79" s="41">
        <v>7260250010</v>
      </c>
      <c r="B79" s="36" t="s">
        <v>227</v>
      </c>
      <c r="C79" s="39">
        <v>71.72</v>
      </c>
      <c r="D79" s="37">
        <v>0</v>
      </c>
      <c r="E79" s="37">
        <v>157.27</v>
      </c>
      <c r="F79" s="36" t="s">
        <v>70</v>
      </c>
      <c r="G79" s="37">
        <v>1</v>
      </c>
      <c r="H79" s="36" t="s">
        <v>1</v>
      </c>
      <c r="I79" s="38" t="s">
        <v>252</v>
      </c>
      <c r="J79" t="s">
        <v>116</v>
      </c>
      <c r="K79" t="s">
        <v>120</v>
      </c>
    </row>
    <row r="80" spans="1:11" ht="12.75">
      <c r="A80" s="41">
        <v>7260350010</v>
      </c>
      <c r="B80" s="36" t="s">
        <v>201</v>
      </c>
      <c r="C80" s="39">
        <v>77.92</v>
      </c>
      <c r="D80" s="37">
        <v>0</v>
      </c>
      <c r="E80" s="37">
        <v>157.27</v>
      </c>
      <c r="F80" s="36" t="s">
        <v>70</v>
      </c>
      <c r="G80" s="37">
        <v>1</v>
      </c>
      <c r="H80" s="36" t="s">
        <v>1</v>
      </c>
      <c r="I80" s="38" t="s">
        <v>252</v>
      </c>
      <c r="J80" t="s">
        <v>116</v>
      </c>
      <c r="K80" t="s">
        <v>120</v>
      </c>
    </row>
    <row r="81" spans="1:11" ht="12.75">
      <c r="A81" s="41">
        <v>7260350040</v>
      </c>
      <c r="B81" s="36" t="s">
        <v>202</v>
      </c>
      <c r="C81" s="39">
        <v>132.91</v>
      </c>
      <c r="D81" s="37">
        <v>0</v>
      </c>
      <c r="E81" s="37">
        <v>157.27</v>
      </c>
      <c r="F81" s="36" t="s">
        <v>70</v>
      </c>
      <c r="G81" s="37">
        <v>1</v>
      </c>
      <c r="H81" s="36" t="s">
        <v>1</v>
      </c>
      <c r="I81" s="38" t="s">
        <v>252</v>
      </c>
      <c r="J81" t="s">
        <v>116</v>
      </c>
      <c r="K81" t="s">
        <v>120</v>
      </c>
    </row>
    <row r="82" spans="1:11" ht="12.75">
      <c r="A82" s="41">
        <v>7260350060</v>
      </c>
      <c r="B82" s="36" t="s">
        <v>243</v>
      </c>
      <c r="C82" s="39">
        <v>229.76</v>
      </c>
      <c r="D82" s="37">
        <v>0</v>
      </c>
      <c r="E82" s="37">
        <v>157.27</v>
      </c>
      <c r="F82" s="36" t="s">
        <v>70</v>
      </c>
      <c r="G82" s="37">
        <v>1</v>
      </c>
      <c r="H82" s="36" t="s">
        <v>1</v>
      </c>
      <c r="I82" s="38" t="s">
        <v>252</v>
      </c>
      <c r="J82" t="s">
        <v>116</v>
      </c>
      <c r="K82" t="s">
        <v>120</v>
      </c>
    </row>
    <row r="83" spans="1:11" ht="12.75">
      <c r="A83" s="41">
        <v>7260350080</v>
      </c>
      <c r="B83" s="36" t="s">
        <v>207</v>
      </c>
      <c r="C83" s="39">
        <v>229.76</v>
      </c>
      <c r="D83" s="37">
        <v>0</v>
      </c>
      <c r="E83" s="37">
        <v>157.27</v>
      </c>
      <c r="F83" s="36" t="s">
        <v>70</v>
      </c>
      <c r="G83" s="37">
        <v>1</v>
      </c>
      <c r="H83" s="36" t="s">
        <v>1</v>
      </c>
      <c r="I83" s="38" t="s">
        <v>252</v>
      </c>
      <c r="J83" t="s">
        <v>116</v>
      </c>
      <c r="K83" t="s">
        <v>120</v>
      </c>
    </row>
    <row r="84" spans="1:11" ht="12.75">
      <c r="A84" s="41">
        <v>7260350290</v>
      </c>
      <c r="B84" s="36" t="s">
        <v>211</v>
      </c>
      <c r="C84" s="39">
        <v>81.35</v>
      </c>
      <c r="D84" s="37">
        <v>0</v>
      </c>
      <c r="E84" s="37">
        <v>157.27</v>
      </c>
      <c r="F84" s="36" t="s">
        <v>70</v>
      </c>
      <c r="G84" s="37">
        <v>1</v>
      </c>
      <c r="H84" s="36" t="s">
        <v>1</v>
      </c>
      <c r="I84" s="38" t="s">
        <v>252</v>
      </c>
      <c r="J84" t="s">
        <v>116</v>
      </c>
      <c r="K84" t="s">
        <v>120</v>
      </c>
    </row>
    <row r="85" spans="1:11" ht="12.75">
      <c r="A85" s="41">
        <v>7260350320</v>
      </c>
      <c r="B85" s="36" t="s">
        <v>213</v>
      </c>
      <c r="C85" s="39">
        <v>141.13</v>
      </c>
      <c r="D85" s="37">
        <v>0</v>
      </c>
      <c r="E85" s="37">
        <v>157.27</v>
      </c>
      <c r="F85" s="36" t="s">
        <v>70</v>
      </c>
      <c r="G85" s="37">
        <v>1</v>
      </c>
      <c r="H85" s="36" t="s">
        <v>1</v>
      </c>
      <c r="I85" s="38" t="s">
        <v>252</v>
      </c>
      <c r="J85" t="s">
        <v>116</v>
      </c>
      <c r="K85" t="s">
        <v>120</v>
      </c>
    </row>
    <row r="86" spans="1:11" ht="12.75">
      <c r="A86" s="41">
        <v>7260350330</v>
      </c>
      <c r="B86" s="36" t="s">
        <v>212</v>
      </c>
      <c r="C86" s="39">
        <v>141.43</v>
      </c>
      <c r="D86" s="37">
        <v>0</v>
      </c>
      <c r="E86" s="37">
        <v>157.27</v>
      </c>
      <c r="F86" s="36" t="s">
        <v>70</v>
      </c>
      <c r="G86" s="37">
        <v>1</v>
      </c>
      <c r="H86" s="36" t="s">
        <v>1</v>
      </c>
      <c r="I86" s="38" t="s">
        <v>252</v>
      </c>
      <c r="J86" t="s">
        <v>116</v>
      </c>
      <c r="K86" t="s">
        <v>120</v>
      </c>
    </row>
    <row r="87" spans="1:11" ht="12.75">
      <c r="A87" s="41">
        <v>7260350570</v>
      </c>
      <c r="B87" s="36" t="s">
        <v>216</v>
      </c>
      <c r="C87" s="39">
        <v>85.23</v>
      </c>
      <c r="D87" s="37">
        <v>0</v>
      </c>
      <c r="E87" s="37">
        <v>157.27</v>
      </c>
      <c r="F87" s="36" t="s">
        <v>70</v>
      </c>
      <c r="G87" s="37">
        <v>1</v>
      </c>
      <c r="H87" s="36" t="s">
        <v>1</v>
      </c>
      <c r="I87" s="38" t="s">
        <v>252</v>
      </c>
      <c r="J87" t="s">
        <v>116</v>
      </c>
      <c r="K87" t="s">
        <v>120</v>
      </c>
    </row>
    <row r="88" spans="1:11" ht="12.75">
      <c r="A88" s="41">
        <v>7260550170</v>
      </c>
      <c r="B88" s="36" t="s">
        <v>208</v>
      </c>
      <c r="C88" s="39">
        <v>35</v>
      </c>
      <c r="D88" s="37">
        <v>0</v>
      </c>
      <c r="E88" s="37">
        <v>157.27</v>
      </c>
      <c r="F88" s="36" t="s">
        <v>70</v>
      </c>
      <c r="G88" s="37">
        <v>1</v>
      </c>
      <c r="H88" s="36" t="s">
        <v>1</v>
      </c>
      <c r="I88" s="38" t="s">
        <v>252</v>
      </c>
      <c r="J88" t="s">
        <v>116</v>
      </c>
      <c r="K88" t="s">
        <v>120</v>
      </c>
    </row>
    <row r="89" spans="1:11" ht="12.75">
      <c r="A89" s="41">
        <v>7260550180</v>
      </c>
      <c r="B89" s="36" t="s">
        <v>172</v>
      </c>
      <c r="C89" s="39">
        <v>37.67</v>
      </c>
      <c r="D89" s="37">
        <v>0</v>
      </c>
      <c r="E89" s="37">
        <v>157.27</v>
      </c>
      <c r="F89" s="36" t="s">
        <v>70</v>
      </c>
      <c r="G89" s="37">
        <v>1</v>
      </c>
      <c r="H89" s="36" t="s">
        <v>1</v>
      </c>
      <c r="I89" s="38" t="s">
        <v>252</v>
      </c>
      <c r="J89" t="s">
        <v>116</v>
      </c>
      <c r="K89" t="s">
        <v>120</v>
      </c>
    </row>
    <row r="90" spans="1:11" ht="12.75">
      <c r="A90" s="41">
        <v>7260550190</v>
      </c>
      <c r="B90" s="36" t="s">
        <v>217</v>
      </c>
      <c r="C90" s="39">
        <v>39.67</v>
      </c>
      <c r="D90" s="37">
        <v>0</v>
      </c>
      <c r="E90" s="37">
        <v>157.27</v>
      </c>
      <c r="F90" s="36" t="s">
        <v>70</v>
      </c>
      <c r="G90" s="37">
        <v>1</v>
      </c>
      <c r="H90" s="36" t="s">
        <v>1</v>
      </c>
      <c r="I90" s="38" t="s">
        <v>252</v>
      </c>
      <c r="J90" t="s">
        <v>116</v>
      </c>
      <c r="K90" t="s">
        <v>120</v>
      </c>
    </row>
    <row r="91" spans="1:11" ht="12.75">
      <c r="A91" s="41">
        <v>7260100720</v>
      </c>
      <c r="B91" s="36" t="s">
        <v>215</v>
      </c>
      <c r="C91" s="39">
        <v>489.36</v>
      </c>
      <c r="D91" s="37">
        <v>0</v>
      </c>
      <c r="E91" s="37">
        <v>157.27</v>
      </c>
      <c r="F91" s="36" t="s">
        <v>70</v>
      </c>
      <c r="G91" s="37">
        <v>1</v>
      </c>
      <c r="H91" s="36" t="s">
        <v>1</v>
      </c>
      <c r="I91" s="38" t="s">
        <v>252</v>
      </c>
      <c r="J91" t="s">
        <v>116</v>
      </c>
      <c r="K91" t="s">
        <v>120</v>
      </c>
    </row>
    <row r="92" spans="1:11" ht="12.75">
      <c r="A92" s="41">
        <v>7260100570</v>
      </c>
      <c r="B92" s="36" t="s">
        <v>244</v>
      </c>
      <c r="C92" s="39">
        <v>296.26</v>
      </c>
      <c r="D92" s="37">
        <v>0</v>
      </c>
      <c r="E92" s="37">
        <v>157.27</v>
      </c>
      <c r="F92" s="36" t="s">
        <v>70</v>
      </c>
      <c r="G92" s="37">
        <v>1</v>
      </c>
      <c r="H92" s="36" t="s">
        <v>1</v>
      </c>
      <c r="I92" s="38" t="s">
        <v>252</v>
      </c>
      <c r="J92" t="s">
        <v>116</v>
      </c>
      <c r="K92" t="s">
        <v>120</v>
      </c>
    </row>
    <row r="93" spans="1:11" ht="12.75">
      <c r="A93" s="41">
        <v>7260100440</v>
      </c>
      <c r="B93" s="36" t="s">
        <v>235</v>
      </c>
      <c r="C93" s="39">
        <v>395.68</v>
      </c>
      <c r="D93" s="37">
        <v>0</v>
      </c>
      <c r="E93" s="37">
        <v>157.27</v>
      </c>
      <c r="F93" s="36" t="s">
        <v>70</v>
      </c>
      <c r="G93" s="37">
        <v>1</v>
      </c>
      <c r="H93" s="36" t="s">
        <v>1</v>
      </c>
      <c r="I93" s="38" t="s">
        <v>252</v>
      </c>
      <c r="J93" t="s">
        <v>116</v>
      </c>
      <c r="K93" t="s">
        <v>120</v>
      </c>
    </row>
    <row r="94" spans="1:11" ht="12.75">
      <c r="A94" s="41">
        <v>7260100400</v>
      </c>
      <c r="B94" s="36" t="s">
        <v>214</v>
      </c>
      <c r="C94" s="39">
        <v>351.76</v>
      </c>
      <c r="D94" s="37">
        <v>0</v>
      </c>
      <c r="E94" s="37">
        <v>157.27</v>
      </c>
      <c r="F94" s="36" t="s">
        <v>70</v>
      </c>
      <c r="G94" s="37">
        <v>1</v>
      </c>
      <c r="H94" s="36" t="s">
        <v>1</v>
      </c>
      <c r="I94" s="38" t="s">
        <v>252</v>
      </c>
      <c r="J94" t="s">
        <v>116</v>
      </c>
      <c r="K94" t="s">
        <v>120</v>
      </c>
    </row>
    <row r="95" spans="1:11" ht="12.75">
      <c r="A95" s="41">
        <v>7260100360</v>
      </c>
      <c r="B95" s="36" t="s">
        <v>210</v>
      </c>
      <c r="C95" s="39">
        <v>324.82</v>
      </c>
      <c r="D95" s="37">
        <v>0</v>
      </c>
      <c r="E95" s="37">
        <v>157.27</v>
      </c>
      <c r="F95" s="36" t="s">
        <v>70</v>
      </c>
      <c r="G95" s="37">
        <v>1</v>
      </c>
      <c r="H95" s="36" t="s">
        <v>1</v>
      </c>
      <c r="I95" s="38" t="s">
        <v>252</v>
      </c>
      <c r="J95" t="s">
        <v>116</v>
      </c>
      <c r="K95" t="s">
        <v>120</v>
      </c>
    </row>
    <row r="96" spans="1:11" ht="12.75">
      <c r="A96" s="41">
        <v>7260100330</v>
      </c>
      <c r="B96" s="36" t="s">
        <v>171</v>
      </c>
      <c r="C96" s="39">
        <v>263.2</v>
      </c>
      <c r="D96" s="37">
        <v>0</v>
      </c>
      <c r="E96" s="37">
        <v>157.27</v>
      </c>
      <c r="F96" s="36" t="s">
        <v>70</v>
      </c>
      <c r="G96" s="37">
        <v>1</v>
      </c>
      <c r="H96" s="36" t="s">
        <v>1</v>
      </c>
      <c r="I96" s="38" t="s">
        <v>252</v>
      </c>
      <c r="J96" t="s">
        <v>116</v>
      </c>
      <c r="K96" t="s">
        <v>120</v>
      </c>
    </row>
    <row r="97" spans="1:11" ht="12.75">
      <c r="A97" s="41">
        <v>7260100320</v>
      </c>
      <c r="B97" s="36" t="s">
        <v>209</v>
      </c>
      <c r="C97" s="39">
        <v>263.01</v>
      </c>
      <c r="D97" s="37">
        <v>0</v>
      </c>
      <c r="E97" s="37">
        <v>157.27</v>
      </c>
      <c r="F97" s="36" t="s">
        <v>70</v>
      </c>
      <c r="G97" s="37">
        <v>1</v>
      </c>
      <c r="H97" s="36" t="s">
        <v>1</v>
      </c>
      <c r="I97" s="38" t="s">
        <v>252</v>
      </c>
      <c r="J97" t="s">
        <v>116</v>
      </c>
      <c r="K97" t="s">
        <v>120</v>
      </c>
    </row>
    <row r="98" spans="1:11" ht="12.75">
      <c r="A98" s="41">
        <v>7260100290</v>
      </c>
      <c r="B98" s="36" t="s">
        <v>170</v>
      </c>
      <c r="C98" s="39">
        <v>203.21</v>
      </c>
      <c r="D98" s="37">
        <v>0</v>
      </c>
      <c r="E98" s="37">
        <v>157.27</v>
      </c>
      <c r="F98" s="36" t="s">
        <v>70</v>
      </c>
      <c r="G98" s="37">
        <v>1</v>
      </c>
      <c r="H98" s="36" t="s">
        <v>1</v>
      </c>
      <c r="I98" s="38" t="s">
        <v>252</v>
      </c>
      <c r="J98" t="s">
        <v>116</v>
      </c>
      <c r="K98" t="s">
        <v>120</v>
      </c>
    </row>
    <row r="99" spans="1:11" ht="12.75">
      <c r="A99" s="41">
        <v>7223002990</v>
      </c>
      <c r="B99" s="36" t="s">
        <v>100</v>
      </c>
      <c r="C99" s="39">
        <v>155.16</v>
      </c>
      <c r="D99" s="37">
        <v>0</v>
      </c>
      <c r="E99" s="37">
        <v>157.27</v>
      </c>
      <c r="F99" s="36" t="s">
        <v>70</v>
      </c>
      <c r="G99" s="37">
        <v>1</v>
      </c>
      <c r="H99" s="36" t="s">
        <v>4</v>
      </c>
      <c r="I99" s="38" t="s">
        <v>160</v>
      </c>
      <c r="J99" t="s">
        <v>116</v>
      </c>
      <c r="K99" t="s">
        <v>120</v>
      </c>
    </row>
    <row r="100" spans="1:11" ht="12.75">
      <c r="A100" s="41">
        <v>7223002450</v>
      </c>
      <c r="B100" s="36" t="s">
        <v>86</v>
      </c>
      <c r="C100" s="39">
        <v>1379.2</v>
      </c>
      <c r="D100" s="37">
        <v>0</v>
      </c>
      <c r="E100" s="37">
        <v>157.27</v>
      </c>
      <c r="F100" s="36" t="s">
        <v>70</v>
      </c>
      <c r="G100" s="37">
        <v>1</v>
      </c>
      <c r="H100" s="36" t="s">
        <v>4</v>
      </c>
      <c r="I100" s="38" t="s">
        <v>160</v>
      </c>
      <c r="J100" t="s">
        <v>116</v>
      </c>
      <c r="K100" t="s">
        <v>120</v>
      </c>
    </row>
    <row r="101" spans="1:11" ht="12.75">
      <c r="A101" s="41">
        <v>7223002140</v>
      </c>
      <c r="B101" s="36" t="s">
        <v>106</v>
      </c>
      <c r="C101" s="39">
        <v>366.35</v>
      </c>
      <c r="D101" s="37">
        <v>0</v>
      </c>
      <c r="E101" s="37">
        <v>157.27</v>
      </c>
      <c r="F101" s="36" t="s">
        <v>70</v>
      </c>
      <c r="G101" s="37">
        <v>1</v>
      </c>
      <c r="H101" s="36" t="s">
        <v>4</v>
      </c>
      <c r="I101" s="38" t="s">
        <v>160</v>
      </c>
      <c r="J101" t="s">
        <v>116</v>
      </c>
      <c r="K101" t="s">
        <v>120</v>
      </c>
    </row>
    <row r="102" spans="1:11" ht="12.75">
      <c r="A102" s="41">
        <v>7223000860</v>
      </c>
      <c r="B102" s="36" t="s">
        <v>95</v>
      </c>
      <c r="C102" s="39">
        <v>418.07</v>
      </c>
      <c r="D102" s="37">
        <v>0</v>
      </c>
      <c r="E102" s="37">
        <v>157.27</v>
      </c>
      <c r="F102" s="36" t="s">
        <v>70</v>
      </c>
      <c r="G102" s="37">
        <v>1</v>
      </c>
      <c r="H102" s="36" t="s">
        <v>4</v>
      </c>
      <c r="I102" s="38" t="s">
        <v>160</v>
      </c>
      <c r="J102" t="s">
        <v>116</v>
      </c>
      <c r="K102" t="s">
        <v>120</v>
      </c>
    </row>
    <row r="103" spans="1:11" ht="12.75">
      <c r="A103" s="41">
        <v>7223000570</v>
      </c>
      <c r="B103" s="36" t="s">
        <v>97</v>
      </c>
      <c r="C103" s="39">
        <v>409.45</v>
      </c>
      <c r="D103" s="37">
        <v>0</v>
      </c>
      <c r="E103" s="37">
        <v>157.27</v>
      </c>
      <c r="F103" s="36" t="s">
        <v>70</v>
      </c>
      <c r="G103" s="37">
        <v>1</v>
      </c>
      <c r="H103" s="36" t="s">
        <v>4</v>
      </c>
      <c r="I103" s="38" t="s">
        <v>160</v>
      </c>
      <c r="J103" t="s">
        <v>116</v>
      </c>
      <c r="K103" t="s">
        <v>120</v>
      </c>
    </row>
    <row r="104" spans="1:11" ht="12.75">
      <c r="A104" s="41">
        <v>7222500010</v>
      </c>
      <c r="B104" s="36" t="s">
        <v>140</v>
      </c>
      <c r="C104" s="39">
        <v>611.11</v>
      </c>
      <c r="D104" s="37">
        <v>0</v>
      </c>
      <c r="E104" s="37">
        <v>157.27</v>
      </c>
      <c r="F104" s="36" t="s">
        <v>70</v>
      </c>
      <c r="G104" s="37">
        <v>1</v>
      </c>
      <c r="H104" s="36" t="s">
        <v>4</v>
      </c>
      <c r="I104" s="38" t="s">
        <v>160</v>
      </c>
      <c r="J104" t="s">
        <v>116</v>
      </c>
      <c r="K104" t="s">
        <v>120</v>
      </c>
    </row>
    <row r="105" spans="1:11" ht="12.75">
      <c r="A105" s="41">
        <v>7222000730</v>
      </c>
      <c r="B105" s="36" t="s">
        <v>184</v>
      </c>
      <c r="C105" s="39">
        <v>295.72</v>
      </c>
      <c r="D105" s="37">
        <v>0</v>
      </c>
      <c r="E105" s="37">
        <v>157.27</v>
      </c>
      <c r="F105" s="36" t="s">
        <v>70</v>
      </c>
      <c r="G105" s="37">
        <v>1</v>
      </c>
      <c r="H105" s="36" t="s">
        <v>4</v>
      </c>
      <c r="I105" s="38" t="s">
        <v>117</v>
      </c>
      <c r="J105" t="s">
        <v>116</v>
      </c>
      <c r="K105" t="s">
        <v>120</v>
      </c>
    </row>
    <row r="106" spans="1:11" ht="12.75">
      <c r="A106" s="41">
        <v>7222000590</v>
      </c>
      <c r="B106" s="36" t="s">
        <v>89</v>
      </c>
      <c r="C106" s="39">
        <v>1983.03</v>
      </c>
      <c r="D106" s="37">
        <v>0</v>
      </c>
      <c r="E106" s="37">
        <v>157.27</v>
      </c>
      <c r="F106" s="36" t="s">
        <v>70</v>
      </c>
      <c r="G106" s="37">
        <v>1</v>
      </c>
      <c r="H106" s="36" t="s">
        <v>4</v>
      </c>
      <c r="I106" s="38" t="s">
        <v>117</v>
      </c>
      <c r="J106" t="s">
        <v>116</v>
      </c>
      <c r="K106" t="s">
        <v>120</v>
      </c>
    </row>
    <row r="107" spans="1:11" ht="12.75">
      <c r="A107" s="41">
        <v>7222000480</v>
      </c>
      <c r="B107" s="36" t="s">
        <v>88</v>
      </c>
      <c r="C107" s="39">
        <v>434.88</v>
      </c>
      <c r="D107" s="37">
        <v>0</v>
      </c>
      <c r="E107" s="37">
        <v>157.27</v>
      </c>
      <c r="F107" s="36" t="s">
        <v>70</v>
      </c>
      <c r="G107" s="37">
        <v>1</v>
      </c>
      <c r="H107" s="36" t="s">
        <v>4</v>
      </c>
      <c r="I107" s="38" t="s">
        <v>117</v>
      </c>
      <c r="J107" t="s">
        <v>116</v>
      </c>
      <c r="K107" t="s">
        <v>120</v>
      </c>
    </row>
    <row r="108" spans="1:11" ht="12.75">
      <c r="A108" s="41">
        <v>7222000400</v>
      </c>
      <c r="B108" s="36" t="s">
        <v>87</v>
      </c>
      <c r="C108" s="39">
        <v>1366.51</v>
      </c>
      <c r="D108" s="37">
        <v>0</v>
      </c>
      <c r="E108" s="37">
        <v>157.27</v>
      </c>
      <c r="F108" s="36" t="s">
        <v>70</v>
      </c>
      <c r="G108" s="37">
        <v>1</v>
      </c>
      <c r="H108" s="36" t="s">
        <v>4</v>
      </c>
      <c r="I108" s="38" t="s">
        <v>117</v>
      </c>
      <c r="J108" t="s">
        <v>116</v>
      </c>
      <c r="K108" t="s">
        <v>120</v>
      </c>
    </row>
    <row r="109" spans="1:11" ht="12.75">
      <c r="A109" s="41">
        <v>7222000320</v>
      </c>
      <c r="B109" s="36" t="s">
        <v>115</v>
      </c>
      <c r="C109" s="39">
        <v>11.29</v>
      </c>
      <c r="D109" s="37">
        <v>0</v>
      </c>
      <c r="E109" s="37">
        <v>157.27</v>
      </c>
      <c r="F109" s="36" t="s">
        <v>70</v>
      </c>
      <c r="G109" s="37">
        <v>1</v>
      </c>
      <c r="H109" s="36" t="s">
        <v>4</v>
      </c>
      <c r="I109" s="38" t="s">
        <v>117</v>
      </c>
      <c r="J109" t="s">
        <v>116</v>
      </c>
      <c r="K109" t="s">
        <v>120</v>
      </c>
    </row>
    <row r="110" spans="1:11" ht="12.75">
      <c r="A110" s="41">
        <v>7222000310</v>
      </c>
      <c r="B110" s="36" t="s">
        <v>77</v>
      </c>
      <c r="C110" s="39">
        <v>4.41</v>
      </c>
      <c r="D110" s="37">
        <v>0</v>
      </c>
      <c r="E110" s="37">
        <v>157.27</v>
      </c>
      <c r="F110" s="36" t="s">
        <v>70</v>
      </c>
      <c r="G110" s="37">
        <v>1</v>
      </c>
      <c r="H110" s="36" t="s">
        <v>4</v>
      </c>
      <c r="I110" s="38" t="s">
        <v>117</v>
      </c>
      <c r="J110" t="s">
        <v>116</v>
      </c>
      <c r="K110" t="s">
        <v>120</v>
      </c>
    </row>
    <row r="111" spans="1:11" ht="12.75">
      <c r="A111" s="41">
        <v>7222000050</v>
      </c>
      <c r="B111" s="36" t="s">
        <v>114</v>
      </c>
      <c r="C111" s="39">
        <v>12.66</v>
      </c>
      <c r="D111" s="37">
        <v>0</v>
      </c>
      <c r="E111" s="37">
        <v>157.27</v>
      </c>
      <c r="F111" s="36" t="s">
        <v>70</v>
      </c>
      <c r="G111" s="37">
        <v>1</v>
      </c>
      <c r="H111" s="36" t="s">
        <v>4</v>
      </c>
      <c r="I111" s="38" t="s">
        <v>160</v>
      </c>
      <c r="J111" t="s">
        <v>116</v>
      </c>
      <c r="K111" t="s">
        <v>120</v>
      </c>
    </row>
    <row r="112" spans="1:11" ht="12.75">
      <c r="A112" s="41">
        <v>7222000040</v>
      </c>
      <c r="B112" s="36" t="s">
        <v>113</v>
      </c>
      <c r="C112" s="39">
        <v>9.82</v>
      </c>
      <c r="D112" s="37">
        <v>0</v>
      </c>
      <c r="E112" s="37">
        <v>157.27</v>
      </c>
      <c r="F112" s="36" t="s">
        <v>70</v>
      </c>
      <c r="G112" s="37">
        <v>1</v>
      </c>
      <c r="H112" s="36" t="s">
        <v>4</v>
      </c>
      <c r="I112" s="38" t="s">
        <v>160</v>
      </c>
      <c r="J112" t="s">
        <v>116</v>
      </c>
      <c r="K112" t="s">
        <v>120</v>
      </c>
    </row>
    <row r="113" spans="1:11" ht="12.75">
      <c r="A113" s="41">
        <v>7222000020</v>
      </c>
      <c r="B113" s="36" t="s">
        <v>112</v>
      </c>
      <c r="C113" s="39">
        <v>5.2</v>
      </c>
      <c r="D113" s="37">
        <v>0</v>
      </c>
      <c r="E113" s="37">
        <v>157.27</v>
      </c>
      <c r="F113" s="36" t="s">
        <v>70</v>
      </c>
      <c r="G113" s="37">
        <v>1</v>
      </c>
      <c r="H113" s="36" t="s">
        <v>4</v>
      </c>
      <c r="I113" s="38" t="s">
        <v>160</v>
      </c>
      <c r="J113" t="s">
        <v>116</v>
      </c>
      <c r="K113" t="s">
        <v>120</v>
      </c>
    </row>
    <row r="114" spans="1:11" ht="12.75">
      <c r="A114" s="41">
        <v>7222000010</v>
      </c>
      <c r="B114" s="36" t="s">
        <v>76</v>
      </c>
      <c r="C114" s="39">
        <v>4.03</v>
      </c>
      <c r="D114" s="37">
        <v>0</v>
      </c>
      <c r="E114" s="37">
        <v>157.27</v>
      </c>
      <c r="F114" s="36" t="s">
        <v>70</v>
      </c>
      <c r="G114" s="37">
        <v>1</v>
      </c>
      <c r="H114" s="36" t="s">
        <v>4</v>
      </c>
      <c r="I114" s="38" t="s">
        <v>160</v>
      </c>
      <c r="J114" t="s">
        <v>116</v>
      </c>
      <c r="K114" t="s">
        <v>120</v>
      </c>
    </row>
    <row r="115" spans="1:11" ht="12.75">
      <c r="A115" s="41">
        <v>7220150150</v>
      </c>
      <c r="B115" s="36" t="s">
        <v>105</v>
      </c>
      <c r="C115" s="39">
        <v>310.29</v>
      </c>
      <c r="D115" s="37">
        <v>0</v>
      </c>
      <c r="E115" s="37">
        <v>157.27</v>
      </c>
      <c r="F115" s="36" t="s">
        <v>70</v>
      </c>
      <c r="G115" s="37">
        <v>1</v>
      </c>
      <c r="H115" s="36" t="s">
        <v>1</v>
      </c>
      <c r="I115" s="38" t="s">
        <v>160</v>
      </c>
      <c r="J115" t="s">
        <v>116</v>
      </c>
      <c r="K115" t="s">
        <v>120</v>
      </c>
    </row>
    <row r="116" spans="1:11" ht="12.75">
      <c r="A116" s="41">
        <v>7220150030</v>
      </c>
      <c r="B116" s="36" t="s">
        <v>193</v>
      </c>
      <c r="C116" s="39">
        <v>514.59</v>
      </c>
      <c r="D116" s="37">
        <v>0</v>
      </c>
      <c r="E116" s="37">
        <v>157.27</v>
      </c>
      <c r="F116" s="36" t="s">
        <v>70</v>
      </c>
      <c r="G116" s="37">
        <v>1</v>
      </c>
      <c r="H116" s="36" t="s">
        <v>1</v>
      </c>
      <c r="I116" s="38" t="s">
        <v>160</v>
      </c>
      <c r="J116" t="s">
        <v>116</v>
      </c>
      <c r="K116" t="s">
        <v>120</v>
      </c>
    </row>
    <row r="117" spans="1:11" ht="12.75">
      <c r="A117" s="41">
        <v>7220150020</v>
      </c>
      <c r="B117" s="36" t="s">
        <v>109</v>
      </c>
      <c r="C117" s="39">
        <v>437.37</v>
      </c>
      <c r="D117" s="37">
        <v>0</v>
      </c>
      <c r="E117" s="37">
        <v>157.27</v>
      </c>
      <c r="F117" s="36" t="s">
        <v>70</v>
      </c>
      <c r="G117" s="37">
        <v>1</v>
      </c>
      <c r="H117" s="36" t="s">
        <v>1</v>
      </c>
      <c r="I117" s="38" t="s">
        <v>160</v>
      </c>
      <c r="J117" t="s">
        <v>116</v>
      </c>
      <c r="K117" t="s">
        <v>120</v>
      </c>
    </row>
    <row r="118" spans="1:11" ht="12.75">
      <c r="A118" s="41">
        <v>7220150010</v>
      </c>
      <c r="B118" s="36" t="s">
        <v>111</v>
      </c>
      <c r="C118" s="39">
        <v>359.64</v>
      </c>
      <c r="D118" s="37">
        <v>0</v>
      </c>
      <c r="E118" s="37">
        <v>157.27</v>
      </c>
      <c r="F118" s="36" t="s">
        <v>70</v>
      </c>
      <c r="G118" s="37">
        <v>1</v>
      </c>
      <c r="H118" s="36" t="s">
        <v>1</v>
      </c>
      <c r="I118" s="38" t="s">
        <v>160</v>
      </c>
      <c r="J118" t="s">
        <v>116</v>
      </c>
      <c r="K118" t="s">
        <v>120</v>
      </c>
    </row>
    <row r="119" spans="1:11" ht="12.75">
      <c r="A119" s="41">
        <v>7200100080</v>
      </c>
      <c r="B119" s="36" t="s">
        <v>136</v>
      </c>
      <c r="C119" s="39">
        <v>690.49</v>
      </c>
      <c r="D119" s="37">
        <v>0</v>
      </c>
      <c r="E119" s="37">
        <v>157.27</v>
      </c>
      <c r="F119" s="36" t="s">
        <v>70</v>
      </c>
      <c r="G119" s="37">
        <v>1</v>
      </c>
      <c r="H119" s="36" t="s">
        <v>4</v>
      </c>
      <c r="I119" s="38" t="s">
        <v>252</v>
      </c>
      <c r="J119" t="s">
        <v>116</v>
      </c>
      <c r="K119" t="s">
        <v>120</v>
      </c>
    </row>
    <row r="120" spans="1:11" ht="12.75">
      <c r="A120" s="41">
        <v>7200100060</v>
      </c>
      <c r="B120" s="36" t="s">
        <v>224</v>
      </c>
      <c r="C120" s="39">
        <v>648.85</v>
      </c>
      <c r="D120" s="37">
        <v>0</v>
      </c>
      <c r="E120" s="37">
        <v>157.27</v>
      </c>
      <c r="F120" s="36" t="s">
        <v>70</v>
      </c>
      <c r="G120" s="37">
        <v>1</v>
      </c>
      <c r="H120" s="36" t="s">
        <v>4</v>
      </c>
      <c r="I120" s="38" t="s">
        <v>252</v>
      </c>
      <c r="J120" t="s">
        <v>116</v>
      </c>
      <c r="K120" t="s">
        <v>120</v>
      </c>
    </row>
    <row r="121" spans="1:11" ht="12.75">
      <c r="A121" s="41">
        <v>7200100050</v>
      </c>
      <c r="B121" s="36" t="s">
        <v>135</v>
      </c>
      <c r="C121" s="39">
        <v>490.58</v>
      </c>
      <c r="D121" s="37">
        <v>0</v>
      </c>
      <c r="E121" s="37">
        <v>157.27</v>
      </c>
      <c r="F121" s="36" t="s">
        <v>70</v>
      </c>
      <c r="G121" s="37">
        <v>1</v>
      </c>
      <c r="H121" s="36" t="s">
        <v>4</v>
      </c>
      <c r="I121" s="38" t="s">
        <v>252</v>
      </c>
      <c r="J121" t="s">
        <v>116</v>
      </c>
      <c r="K121" t="s">
        <v>120</v>
      </c>
    </row>
    <row r="122" spans="1:11" ht="12.75">
      <c r="A122" s="41">
        <v>7200100040</v>
      </c>
      <c r="B122" s="36" t="s">
        <v>134</v>
      </c>
      <c r="C122" s="39">
        <v>1021.52</v>
      </c>
      <c r="D122" s="37">
        <v>0</v>
      </c>
      <c r="E122" s="37">
        <v>157.27</v>
      </c>
      <c r="F122" s="36" t="s">
        <v>70</v>
      </c>
      <c r="G122" s="37">
        <v>1</v>
      </c>
      <c r="H122" s="36" t="s">
        <v>4</v>
      </c>
      <c r="I122" s="38" t="s">
        <v>252</v>
      </c>
      <c r="J122" t="s">
        <v>116</v>
      </c>
      <c r="K122" t="s">
        <v>120</v>
      </c>
    </row>
    <row r="123" spans="1:11" ht="12.75">
      <c r="A123" s="41">
        <v>7200100020</v>
      </c>
      <c r="B123" s="36" t="s">
        <v>223</v>
      </c>
      <c r="C123" s="39">
        <v>960.64</v>
      </c>
      <c r="D123" s="37">
        <v>0</v>
      </c>
      <c r="E123" s="37">
        <v>157.27</v>
      </c>
      <c r="F123" s="36" t="s">
        <v>70</v>
      </c>
      <c r="G123" s="37">
        <v>1</v>
      </c>
      <c r="H123" s="36" t="s">
        <v>4</v>
      </c>
      <c r="I123" s="38" t="s">
        <v>252</v>
      </c>
      <c r="J123" t="s">
        <v>116</v>
      </c>
      <c r="K123" t="s">
        <v>120</v>
      </c>
    </row>
    <row r="124" spans="1:11" ht="12.75">
      <c r="A124" s="41">
        <v>7200100010</v>
      </c>
      <c r="B124" s="36" t="s">
        <v>133</v>
      </c>
      <c r="C124" s="39">
        <v>696.86</v>
      </c>
      <c r="D124" s="37">
        <v>0</v>
      </c>
      <c r="E124" s="37">
        <v>157.27</v>
      </c>
      <c r="F124" s="36" t="s">
        <v>70</v>
      </c>
      <c r="G124" s="37">
        <v>1</v>
      </c>
      <c r="H124" s="36" t="s">
        <v>4</v>
      </c>
      <c r="I124" s="38" t="s">
        <v>252</v>
      </c>
      <c r="J124" t="s">
        <v>116</v>
      </c>
      <c r="K124" t="s">
        <v>120</v>
      </c>
    </row>
    <row r="125" spans="1:11" ht="12.75">
      <c r="A125" s="41">
        <v>7169000129</v>
      </c>
      <c r="B125" s="36" t="s">
        <v>191</v>
      </c>
      <c r="C125" s="39">
        <v>19666.84</v>
      </c>
      <c r="D125" s="37">
        <v>0</v>
      </c>
      <c r="E125" s="37">
        <v>157.27</v>
      </c>
      <c r="F125" s="36" t="s">
        <v>70</v>
      </c>
      <c r="G125" s="37">
        <v>1</v>
      </c>
      <c r="H125" s="36" t="s">
        <v>4</v>
      </c>
      <c r="I125" s="38" t="s">
        <v>252</v>
      </c>
      <c r="J125" t="s">
        <v>116</v>
      </c>
      <c r="K125" t="s">
        <v>120</v>
      </c>
    </row>
    <row r="126" spans="1:11" ht="12.75">
      <c r="A126" s="41">
        <v>7169000127</v>
      </c>
      <c r="B126" s="36" t="s">
        <v>188</v>
      </c>
      <c r="C126" s="39">
        <v>5138</v>
      </c>
      <c r="D126" s="37">
        <v>0</v>
      </c>
      <c r="E126" s="37">
        <v>157.27</v>
      </c>
      <c r="F126" s="36" t="s">
        <v>70</v>
      </c>
      <c r="G126" s="37">
        <v>1</v>
      </c>
      <c r="H126" s="36" t="s">
        <v>4</v>
      </c>
      <c r="I126" s="38" t="s">
        <v>160</v>
      </c>
      <c r="J126" t="s">
        <v>116</v>
      </c>
      <c r="K126" t="s">
        <v>120</v>
      </c>
    </row>
    <row r="127" spans="1:11" ht="12.75">
      <c r="A127" s="41">
        <v>7169000124</v>
      </c>
      <c r="B127" s="36" t="s">
        <v>183</v>
      </c>
      <c r="C127" s="39">
        <v>18926.03</v>
      </c>
      <c r="D127" s="37">
        <v>0</v>
      </c>
      <c r="E127" s="37">
        <v>157.27</v>
      </c>
      <c r="F127" s="36" t="s">
        <v>70</v>
      </c>
      <c r="G127" s="37">
        <v>1</v>
      </c>
      <c r="H127" s="36" t="s">
        <v>4</v>
      </c>
      <c r="I127" s="38" t="s">
        <v>252</v>
      </c>
      <c r="J127" t="s">
        <v>116</v>
      </c>
      <c r="K127" t="s">
        <v>120</v>
      </c>
    </row>
    <row r="128" spans="1:11" ht="12.75">
      <c r="A128" s="41">
        <v>7169000123</v>
      </c>
      <c r="B128" s="36" t="s">
        <v>182</v>
      </c>
      <c r="C128" s="39">
        <v>4181.48</v>
      </c>
      <c r="D128" s="37">
        <v>0</v>
      </c>
      <c r="E128" s="37">
        <v>157.27</v>
      </c>
      <c r="F128" s="36" t="s">
        <v>70</v>
      </c>
      <c r="G128" s="37">
        <v>1</v>
      </c>
      <c r="H128" s="36" t="s">
        <v>4</v>
      </c>
      <c r="I128" s="38" t="s">
        <v>160</v>
      </c>
      <c r="J128" t="s">
        <v>116</v>
      </c>
      <c r="K128" t="s">
        <v>120</v>
      </c>
    </row>
    <row r="129" spans="1:11" ht="12.75">
      <c r="A129" s="41">
        <v>7169000121</v>
      </c>
      <c r="B129" s="36" t="s">
        <v>181</v>
      </c>
      <c r="C129" s="39">
        <v>5138</v>
      </c>
      <c r="D129" s="37">
        <v>0</v>
      </c>
      <c r="E129" s="37">
        <v>157.27</v>
      </c>
      <c r="F129" s="36" t="s">
        <v>70</v>
      </c>
      <c r="G129" s="37">
        <v>1</v>
      </c>
      <c r="H129" s="36" t="s">
        <v>4</v>
      </c>
      <c r="I129" s="38" t="s">
        <v>160</v>
      </c>
      <c r="J129" t="s">
        <v>116</v>
      </c>
      <c r="K129" t="s">
        <v>120</v>
      </c>
    </row>
    <row r="130" spans="1:11" ht="12.75">
      <c r="A130" s="41">
        <v>7160200010</v>
      </c>
      <c r="B130" s="36" t="s">
        <v>178</v>
      </c>
      <c r="C130" s="39">
        <v>13605.45</v>
      </c>
      <c r="D130" s="37">
        <v>0</v>
      </c>
      <c r="E130" s="37">
        <v>157.27</v>
      </c>
      <c r="F130" s="36" t="s">
        <v>70</v>
      </c>
      <c r="G130" s="37">
        <v>1</v>
      </c>
      <c r="H130" s="36" t="s">
        <v>4</v>
      </c>
      <c r="I130" s="38" t="s">
        <v>252</v>
      </c>
      <c r="J130" t="s">
        <v>116</v>
      </c>
      <c r="K130" t="s">
        <v>120</v>
      </c>
    </row>
    <row r="131" spans="1:11" ht="12.75">
      <c r="A131" s="41">
        <v>7160100390</v>
      </c>
      <c r="B131" s="36" t="s">
        <v>84</v>
      </c>
      <c r="C131" s="39">
        <v>720.49</v>
      </c>
      <c r="D131" s="37">
        <v>0</v>
      </c>
      <c r="E131" s="37">
        <v>157.27</v>
      </c>
      <c r="F131" s="36" t="s">
        <v>70</v>
      </c>
      <c r="G131" s="37">
        <v>1</v>
      </c>
      <c r="H131" s="36" t="s">
        <v>0</v>
      </c>
      <c r="I131" s="38" t="s">
        <v>159</v>
      </c>
      <c r="J131" t="s">
        <v>116</v>
      </c>
      <c r="K131" t="s">
        <v>120</v>
      </c>
    </row>
    <row r="132" spans="1:11" ht="12.75">
      <c r="A132" s="41">
        <v>7160100010</v>
      </c>
      <c r="B132" s="36" t="s">
        <v>22</v>
      </c>
      <c r="C132" s="39">
        <v>525.04</v>
      </c>
      <c r="D132" s="37">
        <v>0</v>
      </c>
      <c r="E132" s="37">
        <v>157.27</v>
      </c>
      <c r="F132" s="36" t="s">
        <v>70</v>
      </c>
      <c r="G132" s="37">
        <v>1</v>
      </c>
      <c r="H132" s="36" t="s">
        <v>4</v>
      </c>
      <c r="I132" s="38" t="s">
        <v>160</v>
      </c>
      <c r="J132" t="s">
        <v>116</v>
      </c>
      <c r="K132" t="s">
        <v>120</v>
      </c>
    </row>
    <row r="133" spans="1:11" ht="12.75">
      <c r="A133" s="41">
        <v>7130100010</v>
      </c>
      <c r="B133" s="36" t="s">
        <v>79</v>
      </c>
      <c r="C133" s="39">
        <v>112</v>
      </c>
      <c r="D133" s="37">
        <v>0</v>
      </c>
      <c r="E133" s="37">
        <v>157.27</v>
      </c>
      <c r="F133" s="36" t="s">
        <v>70</v>
      </c>
      <c r="G133" s="37">
        <v>1</v>
      </c>
      <c r="H133" s="36" t="s">
        <v>0</v>
      </c>
      <c r="I133" s="38" t="s">
        <v>252</v>
      </c>
      <c r="J133" t="s">
        <v>116</v>
      </c>
      <c r="K133" t="s">
        <v>120</v>
      </c>
    </row>
    <row r="134" spans="1:11" ht="12.75">
      <c r="A134" s="41">
        <v>7120100030</v>
      </c>
      <c r="B134" s="36" t="s">
        <v>24</v>
      </c>
      <c r="C134" s="39">
        <v>419.95</v>
      </c>
      <c r="D134" s="37">
        <v>0</v>
      </c>
      <c r="E134" s="37">
        <v>157.27</v>
      </c>
      <c r="F134" s="36" t="s">
        <v>70</v>
      </c>
      <c r="G134" s="37">
        <v>1</v>
      </c>
      <c r="H134" s="36" t="s">
        <v>0</v>
      </c>
      <c r="I134" s="38" t="s">
        <v>252</v>
      </c>
      <c r="J134" t="s">
        <v>116</v>
      </c>
      <c r="K134" t="s">
        <v>120</v>
      </c>
    </row>
    <row r="135" spans="1:11" ht="12.75">
      <c r="A135" s="41">
        <v>7090100090</v>
      </c>
      <c r="B135" s="36" t="s">
        <v>81</v>
      </c>
      <c r="C135" s="39">
        <v>70.89</v>
      </c>
      <c r="D135" s="37">
        <v>0</v>
      </c>
      <c r="E135" s="37">
        <v>157.27</v>
      </c>
      <c r="F135" s="36" t="s">
        <v>70</v>
      </c>
      <c r="G135" s="37">
        <v>1</v>
      </c>
      <c r="H135" s="36" t="s">
        <v>0</v>
      </c>
      <c r="I135" s="38" t="s">
        <v>252</v>
      </c>
      <c r="J135" t="s">
        <v>116</v>
      </c>
      <c r="K135" t="s">
        <v>120</v>
      </c>
    </row>
    <row r="136" spans="1:11" ht="12.75">
      <c r="A136" s="41">
        <v>7080100250</v>
      </c>
      <c r="B136" s="36" t="s">
        <v>218</v>
      </c>
      <c r="C136" s="39">
        <v>3130.61</v>
      </c>
      <c r="D136" s="37">
        <v>0</v>
      </c>
      <c r="E136" s="37">
        <v>157.27</v>
      </c>
      <c r="F136" s="36" t="s">
        <v>70</v>
      </c>
      <c r="G136" s="37">
        <v>1</v>
      </c>
      <c r="H136" s="36" t="s">
        <v>4</v>
      </c>
      <c r="I136" s="38" t="s">
        <v>252</v>
      </c>
      <c r="J136" t="s">
        <v>116</v>
      </c>
      <c r="K136" t="s">
        <v>120</v>
      </c>
    </row>
    <row r="137" spans="1:11" ht="12.75">
      <c r="A137" s="41">
        <v>7080100210</v>
      </c>
      <c r="B137" s="36" t="s">
        <v>132</v>
      </c>
      <c r="C137" s="39">
        <v>2561.27</v>
      </c>
      <c r="D137" s="37">
        <v>0</v>
      </c>
      <c r="E137" s="37">
        <v>157.27</v>
      </c>
      <c r="F137" s="36" t="s">
        <v>70</v>
      </c>
      <c r="G137" s="37">
        <v>1</v>
      </c>
      <c r="H137" s="36" t="s">
        <v>4</v>
      </c>
      <c r="I137" s="38" t="s">
        <v>252</v>
      </c>
      <c r="J137" t="s">
        <v>116</v>
      </c>
      <c r="K137" t="s">
        <v>120</v>
      </c>
    </row>
    <row r="138" spans="1:11" ht="12.75">
      <c r="A138" s="41">
        <v>7080100170</v>
      </c>
      <c r="B138" s="36" t="s">
        <v>203</v>
      </c>
      <c r="C138" s="39">
        <v>3134.58</v>
      </c>
      <c r="D138" s="37">
        <v>0</v>
      </c>
      <c r="E138" s="37">
        <v>157.27</v>
      </c>
      <c r="F138" s="36" t="s">
        <v>70</v>
      </c>
      <c r="G138" s="37">
        <v>1</v>
      </c>
      <c r="H138" s="36" t="s">
        <v>4</v>
      </c>
      <c r="I138" s="38" t="s">
        <v>252</v>
      </c>
      <c r="J138" t="s">
        <v>116</v>
      </c>
      <c r="K138" t="s">
        <v>120</v>
      </c>
    </row>
    <row r="139" spans="1:11" ht="12.75">
      <c r="A139" s="41">
        <v>7080100120</v>
      </c>
      <c r="B139" s="36" t="s">
        <v>131</v>
      </c>
      <c r="C139" s="39">
        <v>2414.47</v>
      </c>
      <c r="D139" s="37">
        <v>0</v>
      </c>
      <c r="E139" s="37">
        <v>157.27</v>
      </c>
      <c r="F139" s="36" t="s">
        <v>70</v>
      </c>
      <c r="G139" s="37">
        <v>1</v>
      </c>
      <c r="H139" s="36" t="s">
        <v>4</v>
      </c>
      <c r="I139" s="38" t="s">
        <v>252</v>
      </c>
      <c r="J139" t="s">
        <v>116</v>
      </c>
      <c r="K139" t="s">
        <v>120</v>
      </c>
    </row>
    <row r="140" spans="1:11" ht="12.75">
      <c r="A140" s="41">
        <v>7080100070</v>
      </c>
      <c r="B140" s="36" t="s">
        <v>177</v>
      </c>
      <c r="C140" s="39">
        <v>5399.85</v>
      </c>
      <c r="D140" s="37">
        <v>0</v>
      </c>
      <c r="E140" s="37">
        <v>157.27</v>
      </c>
      <c r="F140" s="36" t="s">
        <v>70</v>
      </c>
      <c r="G140" s="37">
        <v>1</v>
      </c>
      <c r="H140" s="36" t="s">
        <v>4</v>
      </c>
      <c r="I140" s="38" t="s">
        <v>252</v>
      </c>
      <c r="J140" t="s">
        <v>116</v>
      </c>
      <c r="K140" t="s">
        <v>120</v>
      </c>
    </row>
    <row r="141" spans="1:11" ht="12.75">
      <c r="A141" s="41">
        <v>7080100060</v>
      </c>
      <c r="B141" s="36" t="s">
        <v>192</v>
      </c>
      <c r="C141" s="39">
        <v>5065.69</v>
      </c>
      <c r="D141" s="37">
        <v>0</v>
      </c>
      <c r="E141" s="37">
        <v>157.27</v>
      </c>
      <c r="F141" s="36" t="s">
        <v>70</v>
      </c>
      <c r="G141" s="37">
        <v>1</v>
      </c>
      <c r="H141" s="36" t="s">
        <v>4</v>
      </c>
      <c r="I141" s="38" t="s">
        <v>252</v>
      </c>
      <c r="J141" t="s">
        <v>116</v>
      </c>
      <c r="K141" t="s">
        <v>120</v>
      </c>
    </row>
    <row r="142" spans="1:11" ht="12.75">
      <c r="A142" s="41">
        <v>7080100050</v>
      </c>
      <c r="B142" s="36" t="s">
        <v>130</v>
      </c>
      <c r="C142" s="39">
        <v>4735.22</v>
      </c>
      <c r="D142" s="37">
        <v>0</v>
      </c>
      <c r="E142" s="37">
        <v>157.27</v>
      </c>
      <c r="F142" s="36" t="s">
        <v>70</v>
      </c>
      <c r="G142" s="37">
        <v>1</v>
      </c>
      <c r="H142" s="36" t="s">
        <v>4</v>
      </c>
      <c r="I142" s="38" t="s">
        <v>252</v>
      </c>
      <c r="J142" t="s">
        <v>116</v>
      </c>
      <c r="K142" t="s">
        <v>120</v>
      </c>
    </row>
    <row r="143" spans="1:11" ht="12.75">
      <c r="A143" s="41">
        <v>7080100040</v>
      </c>
      <c r="B143" s="36" t="s">
        <v>27</v>
      </c>
      <c r="C143" s="39">
        <v>3711.39</v>
      </c>
      <c r="D143" s="37">
        <v>0</v>
      </c>
      <c r="E143" s="37">
        <v>157.27</v>
      </c>
      <c r="F143" s="36" t="s">
        <v>70</v>
      </c>
      <c r="G143" s="37">
        <v>1</v>
      </c>
      <c r="H143" s="36" t="s">
        <v>4</v>
      </c>
      <c r="I143" s="38" t="s">
        <v>252</v>
      </c>
      <c r="J143" t="s">
        <v>116</v>
      </c>
      <c r="K143" t="s">
        <v>120</v>
      </c>
    </row>
    <row r="144" spans="1:11" ht="12.75">
      <c r="A144" s="41">
        <v>7080100030</v>
      </c>
      <c r="B144" s="36" t="s">
        <v>26</v>
      </c>
      <c r="C144" s="39">
        <v>3431.91</v>
      </c>
      <c r="D144" s="37">
        <v>0</v>
      </c>
      <c r="E144" s="37">
        <v>157.27</v>
      </c>
      <c r="F144" s="36" t="s">
        <v>70</v>
      </c>
      <c r="G144" s="37">
        <v>1</v>
      </c>
      <c r="H144" s="36" t="s">
        <v>4</v>
      </c>
      <c r="I144" s="38" t="s">
        <v>252</v>
      </c>
      <c r="J144" t="s">
        <v>116</v>
      </c>
      <c r="K144" t="s">
        <v>120</v>
      </c>
    </row>
    <row r="145" spans="1:11" ht="12.75">
      <c r="A145" s="41">
        <v>7080100020</v>
      </c>
      <c r="B145" s="36" t="s">
        <v>25</v>
      </c>
      <c r="C145" s="39">
        <v>3152.44</v>
      </c>
      <c r="D145" s="37">
        <v>0</v>
      </c>
      <c r="E145" s="37">
        <v>157.27</v>
      </c>
      <c r="F145" s="36" t="s">
        <v>70</v>
      </c>
      <c r="G145" s="37">
        <v>1</v>
      </c>
      <c r="H145" s="36" t="s">
        <v>4</v>
      </c>
      <c r="I145" s="38" t="s">
        <v>252</v>
      </c>
      <c r="J145" t="s">
        <v>116</v>
      </c>
      <c r="K145" t="s">
        <v>120</v>
      </c>
    </row>
    <row r="146" spans="1:11" ht="12.75">
      <c r="A146" s="41">
        <v>7080100010</v>
      </c>
      <c r="B146" s="36" t="s">
        <v>49</v>
      </c>
      <c r="C146" s="39">
        <v>2042.95</v>
      </c>
      <c r="D146" s="37">
        <v>0</v>
      </c>
      <c r="E146" s="37">
        <v>157.27</v>
      </c>
      <c r="F146" s="36" t="s">
        <v>70</v>
      </c>
      <c r="G146" s="37">
        <v>1</v>
      </c>
      <c r="H146" s="36" t="s">
        <v>4</v>
      </c>
      <c r="I146" s="38" t="s">
        <v>252</v>
      </c>
      <c r="J146" t="s">
        <v>116</v>
      </c>
      <c r="K146" t="s">
        <v>120</v>
      </c>
    </row>
    <row r="147" spans="1:11" ht="12.75">
      <c r="A147" s="41">
        <v>7060100040</v>
      </c>
      <c r="B147" s="36" t="s">
        <v>126</v>
      </c>
      <c r="C147" s="39">
        <v>14.52</v>
      </c>
      <c r="D147" s="37">
        <v>0</v>
      </c>
      <c r="E147" s="37">
        <v>157.27</v>
      </c>
      <c r="F147" s="36" t="s">
        <v>70</v>
      </c>
      <c r="G147" s="37">
        <v>1</v>
      </c>
      <c r="H147" s="36" t="s">
        <v>1</v>
      </c>
      <c r="I147" s="38" t="s">
        <v>252</v>
      </c>
      <c r="J147" t="s">
        <v>116</v>
      </c>
      <c r="K147" t="s">
        <v>120</v>
      </c>
    </row>
    <row r="148" spans="1:11" ht="12.75">
      <c r="A148" s="41">
        <v>7060100010</v>
      </c>
      <c r="B148" s="36" t="s">
        <v>125</v>
      </c>
      <c r="C148" s="39">
        <v>7.14</v>
      </c>
      <c r="D148" s="37">
        <v>0</v>
      </c>
      <c r="E148" s="37">
        <v>157.27</v>
      </c>
      <c r="F148" s="36" t="s">
        <v>70</v>
      </c>
      <c r="G148" s="37">
        <v>1</v>
      </c>
      <c r="H148" s="36" t="s">
        <v>118</v>
      </c>
      <c r="I148" s="38" t="s">
        <v>252</v>
      </c>
      <c r="J148" t="s">
        <v>116</v>
      </c>
      <c r="K148" t="s">
        <v>120</v>
      </c>
    </row>
    <row r="149" spans="1:11" ht="12.75">
      <c r="A149" s="41">
        <v>7050100030</v>
      </c>
      <c r="B149" s="36" t="s">
        <v>19</v>
      </c>
      <c r="C149" s="39">
        <v>60.88</v>
      </c>
      <c r="D149" s="37">
        <v>0</v>
      </c>
      <c r="E149" s="37">
        <v>157.27</v>
      </c>
      <c r="F149" s="36" t="s">
        <v>70</v>
      </c>
      <c r="G149" s="37">
        <v>1</v>
      </c>
      <c r="H149" s="36" t="s">
        <v>0</v>
      </c>
      <c r="I149" s="38" t="s">
        <v>252</v>
      </c>
      <c r="J149" t="s">
        <v>116</v>
      </c>
      <c r="K149" t="s">
        <v>120</v>
      </c>
    </row>
    <row r="150" spans="1:11" ht="12.75">
      <c r="A150" s="41">
        <v>7040100380</v>
      </c>
      <c r="B150" s="36" t="s">
        <v>30</v>
      </c>
      <c r="C150" s="39">
        <v>0.93</v>
      </c>
      <c r="D150" s="37">
        <v>0</v>
      </c>
      <c r="E150" s="37">
        <v>157.27</v>
      </c>
      <c r="F150" s="36" t="s">
        <v>70</v>
      </c>
      <c r="G150" s="37">
        <v>1</v>
      </c>
      <c r="H150" s="36" t="s">
        <v>14</v>
      </c>
      <c r="I150" s="38" t="s">
        <v>252</v>
      </c>
      <c r="J150" t="s">
        <v>116</v>
      </c>
      <c r="K150" t="s">
        <v>120</v>
      </c>
    </row>
    <row r="151" spans="1:11" ht="12.75">
      <c r="A151" s="41">
        <v>7040100350</v>
      </c>
      <c r="B151" s="36" t="s">
        <v>15</v>
      </c>
      <c r="C151" s="39">
        <v>2.9</v>
      </c>
      <c r="D151" s="37">
        <v>0</v>
      </c>
      <c r="E151" s="37">
        <v>157.27</v>
      </c>
      <c r="F151" s="36" t="s">
        <v>70</v>
      </c>
      <c r="G151" s="37">
        <v>1</v>
      </c>
      <c r="H151" s="36" t="s">
        <v>2</v>
      </c>
      <c r="I151" s="38" t="s">
        <v>252</v>
      </c>
      <c r="J151" t="s">
        <v>116</v>
      </c>
      <c r="K151" t="s">
        <v>120</v>
      </c>
    </row>
    <row r="152" spans="1:11" ht="12.75">
      <c r="A152" s="41">
        <v>7040100280</v>
      </c>
      <c r="B152" s="36" t="s">
        <v>124</v>
      </c>
      <c r="C152" s="39">
        <v>86.4</v>
      </c>
      <c r="D152" s="37">
        <v>0</v>
      </c>
      <c r="E152" s="37">
        <v>157.27</v>
      </c>
      <c r="F152" s="36" t="s">
        <v>70</v>
      </c>
      <c r="G152" s="37">
        <v>1</v>
      </c>
      <c r="H152" s="36" t="s">
        <v>2</v>
      </c>
      <c r="I152" s="38" t="s">
        <v>252</v>
      </c>
      <c r="J152" t="s">
        <v>116</v>
      </c>
      <c r="K152" t="s">
        <v>120</v>
      </c>
    </row>
    <row r="153" spans="1:11" ht="12.75">
      <c r="A153" s="41">
        <v>7040100220</v>
      </c>
      <c r="B153" s="36" t="s">
        <v>28</v>
      </c>
      <c r="C153" s="39">
        <v>20.82</v>
      </c>
      <c r="D153" s="37">
        <v>0</v>
      </c>
      <c r="E153" s="37">
        <v>157.27</v>
      </c>
      <c r="F153" s="36" t="s">
        <v>70</v>
      </c>
      <c r="G153" s="37">
        <v>1</v>
      </c>
      <c r="H153" s="36" t="s">
        <v>2</v>
      </c>
      <c r="I153" s="38" t="s">
        <v>252</v>
      </c>
      <c r="J153" t="s">
        <v>116</v>
      </c>
      <c r="K153" t="s">
        <v>120</v>
      </c>
    </row>
    <row r="154" spans="1:11" ht="12.75">
      <c r="A154" s="41">
        <v>7040100070</v>
      </c>
      <c r="B154" s="36" t="s">
        <v>17</v>
      </c>
      <c r="C154" s="39">
        <v>17.32</v>
      </c>
      <c r="D154" s="37">
        <v>0</v>
      </c>
      <c r="E154" s="37">
        <v>157.27</v>
      </c>
      <c r="F154" s="36" t="s">
        <v>70</v>
      </c>
      <c r="G154" s="37">
        <v>1</v>
      </c>
      <c r="H154" s="36" t="s">
        <v>2</v>
      </c>
      <c r="I154" s="38" t="s">
        <v>252</v>
      </c>
      <c r="J154" t="s">
        <v>116</v>
      </c>
      <c r="K154" t="s">
        <v>120</v>
      </c>
    </row>
    <row r="155" spans="1:11" ht="12.75">
      <c r="A155" s="41">
        <v>7040100060</v>
      </c>
      <c r="B155" s="36" t="s">
        <v>18</v>
      </c>
      <c r="C155" s="39">
        <v>11.62</v>
      </c>
      <c r="D155" s="37">
        <v>0</v>
      </c>
      <c r="E155" s="37">
        <v>157.27</v>
      </c>
      <c r="F155" s="36" t="s">
        <v>70</v>
      </c>
      <c r="G155" s="37">
        <v>1</v>
      </c>
      <c r="H155" s="36" t="s">
        <v>2</v>
      </c>
      <c r="I155" s="38" t="s">
        <v>252</v>
      </c>
      <c r="J155" t="s">
        <v>116</v>
      </c>
      <c r="K155" t="s">
        <v>120</v>
      </c>
    </row>
    <row r="156" spans="1:11" ht="12.75">
      <c r="A156" s="41">
        <v>7040100010</v>
      </c>
      <c r="B156" s="36" t="s">
        <v>16</v>
      </c>
      <c r="C156" s="39">
        <v>42.15</v>
      </c>
      <c r="D156" s="37">
        <v>0</v>
      </c>
      <c r="E156" s="37">
        <v>157.27</v>
      </c>
      <c r="F156" s="36" t="s">
        <v>70</v>
      </c>
      <c r="G156" s="37">
        <v>1</v>
      </c>
      <c r="H156" s="36" t="s">
        <v>2</v>
      </c>
      <c r="I156" s="38" t="s">
        <v>160</v>
      </c>
      <c r="J156" t="s">
        <v>116</v>
      </c>
      <c r="K156" t="s">
        <v>120</v>
      </c>
    </row>
    <row r="157" spans="1:11" ht="12.75">
      <c r="A157" s="41">
        <v>7030200060</v>
      </c>
      <c r="B157" s="36" t="s">
        <v>148</v>
      </c>
      <c r="C157" s="39">
        <v>97.7</v>
      </c>
      <c r="D157" s="37">
        <v>0</v>
      </c>
      <c r="E157" s="37">
        <v>157.27</v>
      </c>
      <c r="F157" s="36" t="s">
        <v>70</v>
      </c>
      <c r="G157" s="37">
        <v>1</v>
      </c>
      <c r="H157" s="36" t="s">
        <v>4</v>
      </c>
      <c r="I157" s="38" t="s">
        <v>252</v>
      </c>
      <c r="J157" t="s">
        <v>116</v>
      </c>
      <c r="K157" t="s">
        <v>120</v>
      </c>
    </row>
    <row r="158" spans="1:11" ht="12.75">
      <c r="A158" s="41">
        <v>7030100820</v>
      </c>
      <c r="B158" s="36" t="s">
        <v>123</v>
      </c>
      <c r="C158" s="39">
        <v>67.8</v>
      </c>
      <c r="D158" s="37">
        <v>0</v>
      </c>
      <c r="E158" s="37">
        <v>157.27</v>
      </c>
      <c r="F158" s="36" t="s">
        <v>70</v>
      </c>
      <c r="G158" s="37">
        <v>1</v>
      </c>
      <c r="H158" s="36" t="s">
        <v>4</v>
      </c>
      <c r="I158" s="38" t="s">
        <v>252</v>
      </c>
      <c r="J158" t="s">
        <v>116</v>
      </c>
      <c r="K158" t="s">
        <v>120</v>
      </c>
    </row>
    <row r="159" spans="1:11" ht="12.75">
      <c r="A159" s="41">
        <v>7030100331</v>
      </c>
      <c r="B159" s="36" t="s">
        <v>204</v>
      </c>
      <c r="C159" s="39">
        <v>7.7</v>
      </c>
      <c r="D159" s="37">
        <v>0</v>
      </c>
      <c r="E159" s="37">
        <v>157.27</v>
      </c>
      <c r="F159" s="36" t="s">
        <v>70</v>
      </c>
      <c r="G159" s="37">
        <v>1</v>
      </c>
      <c r="H159" s="36" t="s">
        <v>1</v>
      </c>
      <c r="I159" s="38" t="s">
        <v>252</v>
      </c>
      <c r="J159" t="s">
        <v>116</v>
      </c>
      <c r="K159" t="s">
        <v>120</v>
      </c>
    </row>
    <row r="160" spans="1:11" ht="12.75">
      <c r="A160" s="41">
        <v>7010100210</v>
      </c>
      <c r="B160" s="36" t="s">
        <v>232</v>
      </c>
      <c r="C160" s="39">
        <v>1480.31</v>
      </c>
      <c r="D160" s="37">
        <v>0</v>
      </c>
      <c r="E160" s="37">
        <v>157.27</v>
      </c>
      <c r="F160" s="36" t="s">
        <v>70</v>
      </c>
      <c r="G160" s="37">
        <v>1</v>
      </c>
      <c r="H160" s="36" t="s">
        <v>147</v>
      </c>
      <c r="I160" s="38" t="s">
        <v>117</v>
      </c>
      <c r="J160" t="s">
        <v>116</v>
      </c>
      <c r="K160" t="s">
        <v>120</v>
      </c>
    </row>
    <row r="161" spans="1:11" ht="12.75">
      <c r="A161" s="41">
        <v>7010100110</v>
      </c>
      <c r="B161" s="36" t="s">
        <v>37</v>
      </c>
      <c r="C161" s="39">
        <v>190.13</v>
      </c>
      <c r="D161" s="37">
        <v>0</v>
      </c>
      <c r="E161" s="37">
        <v>157.27</v>
      </c>
      <c r="F161" s="36" t="s">
        <v>70</v>
      </c>
      <c r="G161" s="37">
        <v>1</v>
      </c>
      <c r="H161" s="36" t="s">
        <v>0</v>
      </c>
      <c r="I161" s="38" t="s">
        <v>252</v>
      </c>
      <c r="J161" t="s">
        <v>116</v>
      </c>
      <c r="K161" t="s">
        <v>120</v>
      </c>
    </row>
    <row r="162" spans="1:11" ht="12.75">
      <c r="A162" s="41">
        <v>7010100060</v>
      </c>
      <c r="B162" s="36" t="s">
        <v>34</v>
      </c>
      <c r="C162" s="39">
        <v>872.76</v>
      </c>
      <c r="D162" s="37">
        <v>0</v>
      </c>
      <c r="E162" s="37">
        <v>157.27</v>
      </c>
      <c r="F162" s="36" t="s">
        <v>70</v>
      </c>
      <c r="G162" s="37">
        <v>1</v>
      </c>
      <c r="H162" s="36" t="s">
        <v>0</v>
      </c>
      <c r="I162" s="38" t="s">
        <v>252</v>
      </c>
      <c r="J162" t="s">
        <v>116</v>
      </c>
      <c r="K162" t="s">
        <v>120</v>
      </c>
    </row>
    <row r="163" spans="1:11" ht="12.75">
      <c r="A163" s="41">
        <v>7010100050</v>
      </c>
      <c r="B163" s="36" t="s">
        <v>33</v>
      </c>
      <c r="C163" s="39">
        <v>415.78</v>
      </c>
      <c r="D163" s="37">
        <v>0</v>
      </c>
      <c r="E163" s="37">
        <v>157.27</v>
      </c>
      <c r="F163" s="36" t="s">
        <v>70</v>
      </c>
      <c r="G163" s="37">
        <v>1</v>
      </c>
      <c r="H163" s="36" t="s">
        <v>0</v>
      </c>
      <c r="I163" s="38" t="s">
        <v>252</v>
      </c>
      <c r="J163" t="s">
        <v>116</v>
      </c>
      <c r="K163" t="s">
        <v>120</v>
      </c>
    </row>
    <row r="164" spans="1:11" ht="12.75">
      <c r="A164" s="41">
        <v>7010100040</v>
      </c>
      <c r="B164" s="36" t="s">
        <v>36</v>
      </c>
      <c r="C164" s="39">
        <v>354.37</v>
      </c>
      <c r="D164" s="37">
        <v>0</v>
      </c>
      <c r="E164" s="37">
        <v>157.27</v>
      </c>
      <c r="F164" s="36" t="s">
        <v>70</v>
      </c>
      <c r="G164" s="37">
        <v>1</v>
      </c>
      <c r="H164" s="36" t="s">
        <v>0</v>
      </c>
      <c r="I164" s="38" t="s">
        <v>252</v>
      </c>
      <c r="J164" t="s">
        <v>116</v>
      </c>
      <c r="K164" t="s">
        <v>120</v>
      </c>
    </row>
    <row r="165" spans="1:11" ht="12.75">
      <c r="A165" s="41">
        <v>7010100030</v>
      </c>
      <c r="B165" s="36" t="s">
        <v>32</v>
      </c>
      <c r="C165" s="39">
        <v>122.41</v>
      </c>
      <c r="D165" s="37">
        <v>0</v>
      </c>
      <c r="E165" s="37">
        <v>157.27</v>
      </c>
      <c r="F165" s="36" t="s">
        <v>70</v>
      </c>
      <c r="G165" s="37">
        <v>1</v>
      </c>
      <c r="H165" s="36" t="s">
        <v>0</v>
      </c>
      <c r="I165" s="38" t="s">
        <v>252</v>
      </c>
      <c r="J165" t="s">
        <v>116</v>
      </c>
      <c r="K165" t="s">
        <v>120</v>
      </c>
    </row>
    <row r="166" spans="1:11" ht="12.75">
      <c r="A166" s="41">
        <v>7010100020</v>
      </c>
      <c r="B166" s="36" t="s">
        <v>31</v>
      </c>
      <c r="C166" s="39">
        <v>150.46</v>
      </c>
      <c r="D166" s="37">
        <v>0</v>
      </c>
      <c r="E166" s="37">
        <v>157.27</v>
      </c>
      <c r="F166" s="36" t="s">
        <v>70</v>
      </c>
      <c r="G166" s="37">
        <v>1</v>
      </c>
      <c r="H166" s="36" t="s">
        <v>0</v>
      </c>
      <c r="I166" s="38" t="s">
        <v>252</v>
      </c>
      <c r="J166" t="s">
        <v>116</v>
      </c>
      <c r="K166" t="s">
        <v>120</v>
      </c>
    </row>
    <row r="167" spans="1:11" ht="12.75">
      <c r="A167" s="41">
        <v>7010100010</v>
      </c>
      <c r="B167" s="36" t="s">
        <v>35</v>
      </c>
      <c r="C167" s="39">
        <v>522.8</v>
      </c>
      <c r="D167" s="37">
        <v>0</v>
      </c>
      <c r="E167" s="37">
        <v>157.27</v>
      </c>
      <c r="F167" s="36" t="s">
        <v>70</v>
      </c>
      <c r="G167" s="37">
        <v>1</v>
      </c>
      <c r="H167" s="36" t="s">
        <v>0</v>
      </c>
      <c r="I167" s="38" t="s">
        <v>252</v>
      </c>
      <c r="J167" t="s">
        <v>116</v>
      </c>
      <c r="K167" t="s">
        <v>120</v>
      </c>
    </row>
    <row r="168" spans="1:9" ht="12.75">
      <c r="A168" s="41"/>
      <c r="B168" s="36"/>
      <c r="C168" s="39"/>
      <c r="D168" s="37"/>
      <c r="E168" s="37"/>
      <c r="F168" s="36"/>
      <c r="G168" s="37"/>
      <c r="H168" s="36"/>
      <c r="I168" s="38"/>
    </row>
    <row r="169" spans="1:9" ht="12.75">
      <c r="A169" s="41"/>
      <c r="B169" s="36"/>
      <c r="C169" s="39"/>
      <c r="D169" s="37"/>
      <c r="E169" s="37"/>
      <c r="F169" s="36"/>
      <c r="G169" s="37"/>
      <c r="H169" s="36"/>
      <c r="I169" s="38"/>
    </row>
    <row r="170" spans="1:9" ht="12.75">
      <c r="A170" s="41"/>
      <c r="B170" s="36"/>
      <c r="C170" s="39"/>
      <c r="D170" s="37"/>
      <c r="E170" s="37"/>
      <c r="F170" s="36"/>
      <c r="G170" s="37"/>
      <c r="H170" s="36"/>
      <c r="I170" s="38"/>
    </row>
    <row r="171" spans="1:9" ht="12.75">
      <c r="A171" s="41"/>
      <c r="B171" s="36"/>
      <c r="C171" s="39"/>
      <c r="D171" s="37"/>
      <c r="E171" s="37"/>
      <c r="F171" s="36"/>
      <c r="G171" s="37"/>
      <c r="H171" s="36"/>
      <c r="I171" s="38"/>
    </row>
    <row r="172" spans="1:9" ht="12.75">
      <c r="A172" s="41"/>
      <c r="B172" s="36"/>
      <c r="C172" s="39"/>
      <c r="D172" s="37"/>
      <c r="E172" s="37"/>
      <c r="F172" s="36"/>
      <c r="G172" s="37"/>
      <c r="H172" s="36"/>
      <c r="I172" s="38"/>
    </row>
    <row r="173" spans="1:9" ht="12.75">
      <c r="A173" s="41"/>
      <c r="B173" s="36"/>
      <c r="C173" s="39"/>
      <c r="D173" s="37"/>
      <c r="E173" s="37"/>
      <c r="F173" s="36"/>
      <c r="G173" s="37"/>
      <c r="H173" s="36"/>
      <c r="I173" s="38"/>
    </row>
    <row r="174" spans="1:9" ht="12.75">
      <c r="A174" s="41"/>
      <c r="B174" s="36"/>
      <c r="C174" s="39"/>
      <c r="D174" s="37"/>
      <c r="E174" s="37"/>
      <c r="F174" s="36"/>
      <c r="G174" s="37"/>
      <c r="H174" s="36"/>
      <c r="I174" s="38"/>
    </row>
    <row r="175" spans="1:9" ht="12.75">
      <c r="A175" s="41"/>
      <c r="B175" s="36"/>
      <c r="C175" s="39"/>
      <c r="D175" s="37"/>
      <c r="E175" s="37"/>
      <c r="F175" s="36"/>
      <c r="G175" s="37"/>
      <c r="H175" s="36"/>
      <c r="I175" s="38"/>
    </row>
    <row r="176" spans="1:9" ht="12.75">
      <c r="A176" s="41"/>
      <c r="B176" s="36"/>
      <c r="C176" s="39"/>
      <c r="D176" s="37"/>
      <c r="E176" s="37"/>
      <c r="F176" s="36"/>
      <c r="G176" s="37"/>
      <c r="H176" s="36"/>
      <c r="I176" s="38"/>
    </row>
    <row r="177" spans="1:9" ht="12.75">
      <c r="A177" s="41"/>
      <c r="B177" s="36"/>
      <c r="C177" s="39"/>
      <c r="D177" s="37"/>
      <c r="E177" s="37"/>
      <c r="F177" s="36"/>
      <c r="G177" s="37"/>
      <c r="H177" s="36"/>
      <c r="I177" s="38"/>
    </row>
    <row r="178" spans="1:9" ht="12.75">
      <c r="A178" s="41"/>
      <c r="B178" s="36"/>
      <c r="C178" s="39"/>
      <c r="D178" s="37"/>
      <c r="E178" s="37"/>
      <c r="F178" s="36"/>
      <c r="G178" s="37"/>
      <c r="H178" s="36"/>
      <c r="I178" s="38"/>
    </row>
    <row r="179" spans="1:9" ht="12.75">
      <c r="A179" s="41"/>
      <c r="B179" s="36"/>
      <c r="C179" s="39"/>
      <c r="D179" s="37"/>
      <c r="E179" s="37"/>
      <c r="F179" s="36"/>
      <c r="G179" s="37"/>
      <c r="H179" s="36"/>
      <c r="I179" s="38"/>
    </row>
    <row r="180" spans="1:9" ht="12.75">
      <c r="A180" s="41"/>
      <c r="B180" s="36"/>
      <c r="C180" s="39"/>
      <c r="D180" s="37"/>
      <c r="E180" s="37"/>
      <c r="F180" s="36"/>
      <c r="G180" s="37"/>
      <c r="H180" s="36"/>
      <c r="I180" s="38"/>
    </row>
    <row r="181" spans="1:9" ht="12.75">
      <c r="A181" s="41"/>
      <c r="B181" s="36"/>
      <c r="C181" s="39"/>
      <c r="D181" s="37"/>
      <c r="E181" s="37"/>
      <c r="F181" s="36"/>
      <c r="G181" s="37"/>
      <c r="H181" s="36"/>
      <c r="I181" s="38"/>
    </row>
    <row r="182" spans="1:9" ht="12.75">
      <c r="A182" s="41"/>
      <c r="B182" s="36"/>
      <c r="C182" s="39"/>
      <c r="D182" s="37"/>
      <c r="E182" s="37"/>
      <c r="F182" s="36"/>
      <c r="G182" s="37"/>
      <c r="H182" s="36"/>
      <c r="I182" s="38"/>
    </row>
    <row r="183" spans="1:9" ht="12.75">
      <c r="A183" s="41"/>
      <c r="B183" s="36"/>
      <c r="C183" s="39"/>
      <c r="D183" s="37"/>
      <c r="E183" s="37"/>
      <c r="F183" s="36"/>
      <c r="G183" s="37"/>
      <c r="H183" s="36"/>
      <c r="I183" s="38"/>
    </row>
    <row r="184" spans="1:9" ht="12.75">
      <c r="A184" s="41"/>
      <c r="B184" s="36"/>
      <c r="C184" s="39"/>
      <c r="D184" s="37"/>
      <c r="E184" s="37"/>
      <c r="F184" s="36"/>
      <c r="G184" s="37"/>
      <c r="H184" s="36"/>
      <c r="I184" s="38"/>
    </row>
    <row r="185" spans="1:9" ht="12.75">
      <c r="A185" s="41"/>
      <c r="B185" s="36"/>
      <c r="C185" s="39"/>
      <c r="D185" s="37"/>
      <c r="E185" s="37"/>
      <c r="F185" s="36"/>
      <c r="G185" s="37"/>
      <c r="H185" s="36"/>
      <c r="I185" s="38"/>
    </row>
    <row r="186" spans="1:9" ht="12.75">
      <c r="A186" s="41"/>
      <c r="B186" s="36"/>
      <c r="C186" s="39"/>
      <c r="D186" s="37"/>
      <c r="E186" s="37"/>
      <c r="F186" s="36"/>
      <c r="G186" s="37"/>
      <c r="H186" s="36"/>
      <c r="I186" s="38"/>
    </row>
    <row r="187" spans="1:9" ht="12.75">
      <c r="A187" s="41"/>
      <c r="B187" s="36"/>
      <c r="C187" s="39"/>
      <c r="D187" s="37"/>
      <c r="E187" s="37"/>
      <c r="F187" s="36"/>
      <c r="G187" s="37"/>
      <c r="H187" s="36"/>
      <c r="I187" s="38"/>
    </row>
    <row r="188" spans="1:9" ht="12.75">
      <c r="A188" s="41"/>
      <c r="B188" s="36"/>
      <c r="C188" s="39"/>
      <c r="D188" s="37"/>
      <c r="E188" s="37"/>
      <c r="F188" s="36"/>
      <c r="G188" s="37"/>
      <c r="H188" s="36"/>
      <c r="I188" s="38"/>
    </row>
    <row r="189" spans="1:9" ht="12.75">
      <c r="A189" s="41"/>
      <c r="B189" s="36"/>
      <c r="C189" s="39"/>
      <c r="D189" s="37"/>
      <c r="E189" s="37"/>
      <c r="F189" s="36"/>
      <c r="G189" s="37"/>
      <c r="H189" s="36"/>
      <c r="I189" s="38"/>
    </row>
    <row r="190" spans="1:9" ht="12.75">
      <c r="A190" s="41"/>
      <c r="B190" s="36"/>
      <c r="C190" s="39"/>
      <c r="D190" s="37"/>
      <c r="E190" s="37"/>
      <c r="F190" s="36"/>
      <c r="G190" s="37"/>
      <c r="H190" s="36"/>
      <c r="I190" s="38"/>
    </row>
    <row r="191" spans="1:9" ht="12.75">
      <c r="A191" s="41"/>
      <c r="B191" s="36"/>
      <c r="C191" s="39"/>
      <c r="D191" s="37"/>
      <c r="E191" s="37"/>
      <c r="F191" s="36"/>
      <c r="G191" s="37"/>
      <c r="H191" s="36"/>
      <c r="I191" s="38"/>
    </row>
    <row r="192" spans="1:9" ht="12.75">
      <c r="A192" s="41"/>
      <c r="B192" s="36"/>
      <c r="C192" s="39"/>
      <c r="D192" s="37"/>
      <c r="E192" s="37"/>
      <c r="F192" s="36"/>
      <c r="G192" s="37"/>
      <c r="H192" s="36"/>
      <c r="I192" s="38"/>
    </row>
    <row r="193" spans="1:9" ht="12.75">
      <c r="A193" s="41"/>
      <c r="B193" s="36"/>
      <c r="C193" s="39"/>
      <c r="D193" s="37"/>
      <c r="E193" s="37"/>
      <c r="F193" s="36"/>
      <c r="G193" s="37"/>
      <c r="H193" s="36"/>
      <c r="I193" s="38"/>
    </row>
    <row r="194" spans="1:9" ht="12.75">
      <c r="A194" s="41"/>
      <c r="B194" s="36"/>
      <c r="C194" s="39"/>
      <c r="D194" s="37"/>
      <c r="E194" s="37"/>
      <c r="F194" s="36"/>
      <c r="G194" s="37"/>
      <c r="H194" s="36"/>
      <c r="I194" s="38"/>
    </row>
    <row r="195" spans="1:9" ht="12.75">
      <c r="A195" s="41"/>
      <c r="B195" s="36"/>
      <c r="C195" s="39"/>
      <c r="D195" s="37"/>
      <c r="E195" s="37"/>
      <c r="F195" s="36"/>
      <c r="G195" s="37"/>
      <c r="H195" s="36"/>
      <c r="I195" s="38"/>
    </row>
    <row r="196" spans="1:9" ht="12.75">
      <c r="A196" s="41"/>
      <c r="B196" s="36"/>
      <c r="C196" s="39"/>
      <c r="D196" s="37"/>
      <c r="E196" s="37"/>
      <c r="F196" s="36"/>
      <c r="G196" s="37"/>
      <c r="H196" s="36"/>
      <c r="I196" s="38"/>
    </row>
    <row r="197" spans="1:9" ht="12.75">
      <c r="A197" s="41"/>
      <c r="B197" s="36"/>
      <c r="C197" s="39"/>
      <c r="D197" s="37"/>
      <c r="E197" s="37"/>
      <c r="F197" s="36"/>
      <c r="G197" s="37"/>
      <c r="H197" s="36"/>
      <c r="I197" s="38"/>
    </row>
    <row r="198" spans="1:9" ht="12.75">
      <c r="A198" s="41"/>
      <c r="B198" s="36"/>
      <c r="C198" s="39"/>
      <c r="D198" s="37"/>
      <c r="E198" s="37"/>
      <c r="F198" s="36"/>
      <c r="G198" s="37"/>
      <c r="H198" s="36"/>
      <c r="I198" s="38"/>
    </row>
    <row r="199" spans="1:9" ht="12.75">
      <c r="A199" s="41"/>
      <c r="B199" s="36"/>
      <c r="C199" s="39"/>
      <c r="D199" s="37"/>
      <c r="E199" s="37"/>
      <c r="F199" s="36"/>
      <c r="G199" s="37"/>
      <c r="H199" s="36"/>
      <c r="I199" s="38"/>
    </row>
    <row r="200" spans="1:9" ht="12.75">
      <c r="A200" s="41"/>
      <c r="B200" s="36"/>
      <c r="C200" s="39"/>
      <c r="D200" s="37"/>
      <c r="E200" s="37"/>
      <c r="F200" s="36"/>
      <c r="G200" s="37"/>
      <c r="H200" s="36"/>
      <c r="I200" s="38"/>
    </row>
    <row r="201" spans="1:9" ht="12.75">
      <c r="A201" s="41"/>
      <c r="B201" s="36"/>
      <c r="C201" s="39"/>
      <c r="D201" s="37"/>
      <c r="E201" s="37"/>
      <c r="F201" s="36"/>
      <c r="G201" s="37"/>
      <c r="H201" s="36"/>
      <c r="I201" s="38"/>
    </row>
    <row r="202" spans="1:9" ht="12.75">
      <c r="A202" s="41"/>
      <c r="B202" s="36"/>
      <c r="C202" s="39"/>
      <c r="D202" s="37"/>
      <c r="E202" s="37"/>
      <c r="F202" s="36"/>
      <c r="G202" s="37"/>
      <c r="H202" s="36"/>
      <c r="I202" s="38"/>
    </row>
    <row r="203" spans="1:9" ht="12.75">
      <c r="A203" s="41"/>
      <c r="B203" s="36"/>
      <c r="C203" s="39"/>
      <c r="D203" s="37"/>
      <c r="E203" s="37"/>
      <c r="F203" s="36"/>
      <c r="G203" s="37"/>
      <c r="H203" s="36"/>
      <c r="I203" s="38"/>
    </row>
    <row r="204" spans="1:9" ht="12.75">
      <c r="A204" s="41"/>
      <c r="B204" s="36"/>
      <c r="C204" s="39"/>
      <c r="D204" s="37"/>
      <c r="E204" s="37"/>
      <c r="F204" s="36"/>
      <c r="G204" s="37"/>
      <c r="H204" s="36"/>
      <c r="I204" s="38"/>
    </row>
    <row r="205" spans="1:9" ht="12.75">
      <c r="A205" s="41"/>
      <c r="B205" s="36"/>
      <c r="C205" s="39"/>
      <c r="D205" s="37"/>
      <c r="E205" s="37"/>
      <c r="F205" s="36"/>
      <c r="G205" s="37"/>
      <c r="H205" s="36"/>
      <c r="I205" s="38"/>
    </row>
    <row r="206" spans="1:9" ht="12.75">
      <c r="A206" s="41"/>
      <c r="B206" s="36"/>
      <c r="C206" s="39"/>
      <c r="D206" s="37"/>
      <c r="E206" s="37"/>
      <c r="F206" s="36"/>
      <c r="G206" s="37"/>
      <c r="H206" s="36"/>
      <c r="I206" s="38"/>
    </row>
    <row r="207" spans="1:9" ht="12.75">
      <c r="A207" s="41"/>
      <c r="B207" s="36"/>
      <c r="C207" s="39"/>
      <c r="D207" s="37"/>
      <c r="E207" s="37"/>
      <c r="F207" s="36"/>
      <c r="G207" s="37"/>
      <c r="H207" s="36"/>
      <c r="I207" s="38"/>
    </row>
    <row r="208" spans="1:9" ht="12.75">
      <c r="A208" s="41"/>
      <c r="B208" s="36"/>
      <c r="C208" s="39"/>
      <c r="D208" s="37"/>
      <c r="E208" s="37"/>
      <c r="F208" s="36"/>
      <c r="G208" s="37"/>
      <c r="H208" s="36"/>
      <c r="I208" s="38"/>
    </row>
    <row r="209" spans="1:9" ht="12.75">
      <c r="A209" s="41"/>
      <c r="B209" s="36"/>
      <c r="C209" s="39"/>
      <c r="D209" s="37"/>
      <c r="E209" s="37"/>
      <c r="F209" s="36"/>
      <c r="G209" s="37"/>
      <c r="H209" s="36"/>
      <c r="I209" s="38"/>
    </row>
    <row r="210" spans="1:9" ht="12.75">
      <c r="A210" s="41"/>
      <c r="B210" s="36"/>
      <c r="C210" s="39"/>
      <c r="D210" s="37"/>
      <c r="E210" s="37"/>
      <c r="F210" s="36"/>
      <c r="G210" s="37"/>
      <c r="H210" s="36"/>
      <c r="I210" s="38"/>
    </row>
    <row r="211" spans="1:9" ht="12.75">
      <c r="A211" s="41"/>
      <c r="B211" s="36"/>
      <c r="C211" s="39"/>
      <c r="D211" s="37"/>
      <c r="E211" s="37"/>
      <c r="F211" s="36"/>
      <c r="G211" s="37"/>
      <c r="H211" s="36"/>
      <c r="I211" s="38"/>
    </row>
    <row r="212" spans="1:9" ht="12.75">
      <c r="A212" s="41"/>
      <c r="B212" s="36"/>
      <c r="C212" s="39"/>
      <c r="D212" s="37"/>
      <c r="E212" s="37"/>
      <c r="F212" s="36"/>
      <c r="G212" s="37"/>
      <c r="H212" s="36"/>
      <c r="I212" s="38"/>
    </row>
    <row r="213" spans="1:9" ht="12.75">
      <c r="A213" s="41"/>
      <c r="B213" s="36"/>
      <c r="C213" s="39"/>
      <c r="D213" s="37"/>
      <c r="E213" s="37"/>
      <c r="F213" s="36"/>
      <c r="G213" s="37"/>
      <c r="H213" s="36"/>
      <c r="I213" s="38"/>
    </row>
    <row r="214" spans="1:9" ht="12.75">
      <c r="A214" s="41"/>
      <c r="B214" s="36"/>
      <c r="C214" s="39"/>
      <c r="D214" s="37"/>
      <c r="E214" s="37"/>
      <c r="F214" s="36"/>
      <c r="G214" s="37"/>
      <c r="H214" s="36"/>
      <c r="I214" s="38"/>
    </row>
    <row r="215" spans="1:9" ht="12.75">
      <c r="A215" s="41"/>
      <c r="B215" s="36"/>
      <c r="C215" s="39"/>
      <c r="D215" s="37"/>
      <c r="E215" s="37"/>
      <c r="F215" s="36"/>
      <c r="G215" s="37"/>
      <c r="H215" s="36"/>
      <c r="I215" s="38"/>
    </row>
    <row r="216" spans="1:9" ht="12.75">
      <c r="A216" s="41"/>
      <c r="B216" s="36"/>
      <c r="C216" s="39"/>
      <c r="D216" s="37"/>
      <c r="E216" s="37"/>
      <c r="F216" s="36"/>
      <c r="G216" s="37"/>
      <c r="H216" s="36"/>
      <c r="I216" s="38"/>
    </row>
    <row r="217" spans="1:9" ht="12.75">
      <c r="A217" s="41"/>
      <c r="B217" s="36"/>
      <c r="C217" s="39"/>
      <c r="D217" s="37"/>
      <c r="E217" s="37"/>
      <c r="F217" s="36"/>
      <c r="G217" s="37"/>
      <c r="H217" s="36"/>
      <c r="I217" s="38"/>
    </row>
    <row r="218" spans="1:9" ht="12.75">
      <c r="A218" s="41"/>
      <c r="B218" s="36"/>
      <c r="C218" s="39"/>
      <c r="D218" s="37"/>
      <c r="E218" s="37"/>
      <c r="F218" s="36"/>
      <c r="G218" s="37"/>
      <c r="H218" s="36"/>
      <c r="I218" s="38"/>
    </row>
    <row r="219" spans="1:9" ht="12.75">
      <c r="A219" s="41"/>
      <c r="B219" s="36"/>
      <c r="C219" s="39"/>
      <c r="D219" s="37"/>
      <c r="E219" s="37"/>
      <c r="F219" s="36"/>
      <c r="G219" s="37"/>
      <c r="H219" s="36"/>
      <c r="I219" s="38"/>
    </row>
    <row r="220" spans="1:9" ht="12.75">
      <c r="A220" s="41"/>
      <c r="B220" s="36"/>
      <c r="C220" s="39"/>
      <c r="D220" s="37"/>
      <c r="E220" s="37"/>
      <c r="F220" s="36"/>
      <c r="G220" s="37"/>
      <c r="H220" s="36"/>
      <c r="I220" s="38"/>
    </row>
    <row r="221" spans="1:9" ht="12.75">
      <c r="A221" s="41"/>
      <c r="B221" s="36"/>
      <c r="C221" s="39"/>
      <c r="D221" s="37"/>
      <c r="E221" s="37"/>
      <c r="F221" s="36"/>
      <c r="G221" s="37"/>
      <c r="H221" s="36"/>
      <c r="I221" s="38"/>
    </row>
    <row r="222" spans="1:9" ht="12.75">
      <c r="A222" s="41"/>
      <c r="B222" s="36"/>
      <c r="C222" s="39"/>
      <c r="D222" s="37"/>
      <c r="E222" s="37"/>
      <c r="F222" s="36"/>
      <c r="G222" s="37"/>
      <c r="H222" s="36"/>
      <c r="I222" s="38"/>
    </row>
    <row r="223" spans="1:9" ht="12.75">
      <c r="A223" s="41"/>
      <c r="B223" s="36"/>
      <c r="C223" s="39"/>
      <c r="D223" s="37"/>
      <c r="E223" s="37"/>
      <c r="F223" s="36"/>
      <c r="G223" s="37"/>
      <c r="H223" s="36"/>
      <c r="I223" s="38"/>
    </row>
    <row r="224" spans="1:9" ht="12.75">
      <c r="A224" s="41"/>
      <c r="B224" s="36"/>
      <c r="C224" s="39"/>
      <c r="D224" s="37"/>
      <c r="E224" s="37"/>
      <c r="F224" s="36"/>
      <c r="G224" s="37"/>
      <c r="H224" s="36"/>
      <c r="I224" s="38"/>
    </row>
    <row r="225" spans="1:9" ht="12.75">
      <c r="A225" s="41"/>
      <c r="B225" s="36"/>
      <c r="C225" s="39"/>
      <c r="D225" s="37"/>
      <c r="E225" s="37"/>
      <c r="F225" s="36"/>
      <c r="G225" s="37"/>
      <c r="H225" s="36"/>
      <c r="I225" s="38"/>
    </row>
    <row r="226" spans="1:9" ht="12.75">
      <c r="A226" s="41"/>
      <c r="B226" s="36"/>
      <c r="C226" s="39"/>
      <c r="D226" s="37"/>
      <c r="E226" s="37"/>
      <c r="F226" s="36"/>
      <c r="G226" s="37"/>
      <c r="H226" s="36"/>
      <c r="I226" s="38"/>
    </row>
    <row r="227" spans="1:9" ht="12.75">
      <c r="A227" s="41"/>
      <c r="B227" s="36"/>
      <c r="C227" s="39"/>
      <c r="D227" s="37"/>
      <c r="E227" s="37"/>
      <c r="F227" s="36"/>
      <c r="G227" s="37"/>
      <c r="H227" s="36"/>
      <c r="I227" s="38"/>
    </row>
    <row r="228" spans="1:9" ht="12.75">
      <c r="A228" s="41"/>
      <c r="B228" s="36"/>
      <c r="C228" s="39"/>
      <c r="D228" s="37"/>
      <c r="E228" s="37"/>
      <c r="F228" s="36"/>
      <c r="G228" s="37"/>
      <c r="H228" s="36"/>
      <c r="I228" s="38"/>
    </row>
    <row r="229" spans="1:9" ht="12.75">
      <c r="A229" s="41"/>
      <c r="B229" s="36"/>
      <c r="C229" s="39"/>
      <c r="D229" s="37"/>
      <c r="E229" s="37"/>
      <c r="F229" s="36"/>
      <c r="G229" s="37"/>
      <c r="H229" s="36"/>
      <c r="I229" s="38"/>
    </row>
    <row r="230" spans="1:9" ht="12.75">
      <c r="A230" s="41"/>
      <c r="B230" s="36"/>
      <c r="C230" s="39"/>
      <c r="D230" s="37"/>
      <c r="E230" s="37"/>
      <c r="F230" s="36"/>
      <c r="G230" s="37"/>
      <c r="H230" s="36"/>
      <c r="I230" s="38"/>
    </row>
    <row r="231" spans="1:9" ht="12.75">
      <c r="A231" s="41"/>
      <c r="B231" s="36"/>
      <c r="C231" s="39"/>
      <c r="D231" s="37"/>
      <c r="E231" s="37"/>
      <c r="F231" s="36"/>
      <c r="G231" s="37"/>
      <c r="H231" s="36"/>
      <c r="I231" s="38"/>
    </row>
    <row r="232" spans="1:9" ht="12.75">
      <c r="A232" s="41"/>
      <c r="B232" s="36"/>
      <c r="C232" s="39"/>
      <c r="D232" s="37"/>
      <c r="E232" s="37"/>
      <c r="F232" s="36"/>
      <c r="G232" s="37"/>
      <c r="H232" s="36"/>
      <c r="I232" s="38"/>
    </row>
    <row r="233" spans="1:9" ht="12.75">
      <c r="A233" s="41"/>
      <c r="B233" s="36"/>
      <c r="C233" s="39"/>
      <c r="D233" s="37"/>
      <c r="E233" s="37"/>
      <c r="F233" s="36"/>
      <c r="G233" s="37"/>
      <c r="H233" s="36"/>
      <c r="I233" s="38"/>
    </row>
    <row r="234" spans="1:9" ht="12.75">
      <c r="A234" s="41"/>
      <c r="B234" s="36"/>
      <c r="C234" s="39"/>
      <c r="D234" s="37"/>
      <c r="E234" s="37"/>
      <c r="F234" s="36"/>
      <c r="G234" s="37"/>
      <c r="H234" s="36"/>
      <c r="I234" s="38"/>
    </row>
    <row r="235" spans="1:9" ht="12.75">
      <c r="A235" s="41"/>
      <c r="B235" s="36"/>
      <c r="C235" s="39"/>
      <c r="D235" s="37"/>
      <c r="E235" s="37"/>
      <c r="F235" s="36"/>
      <c r="G235" s="37"/>
      <c r="H235" s="36"/>
      <c r="I235" s="38"/>
    </row>
    <row r="236" spans="1:9" ht="12.75">
      <c r="A236" s="41"/>
      <c r="B236" s="36"/>
      <c r="C236" s="39"/>
      <c r="D236" s="37"/>
      <c r="E236" s="37"/>
      <c r="F236" s="36"/>
      <c r="G236" s="37"/>
      <c r="H236" s="36"/>
      <c r="I236" s="38"/>
    </row>
    <row r="237" spans="1:9" ht="12.75">
      <c r="A237" s="41"/>
      <c r="B237" s="36"/>
      <c r="C237" s="39"/>
      <c r="D237" s="37"/>
      <c r="E237" s="37"/>
      <c r="F237" s="36"/>
      <c r="G237" s="37"/>
      <c r="H237" s="36"/>
      <c r="I237" s="38"/>
    </row>
    <row r="238" spans="1:9" ht="12.75">
      <c r="A238" s="41"/>
      <c r="B238" s="36"/>
      <c r="C238" s="39"/>
      <c r="D238" s="37"/>
      <c r="E238" s="37"/>
      <c r="F238" s="36"/>
      <c r="G238" s="37"/>
      <c r="H238" s="36"/>
      <c r="I238" s="38"/>
    </row>
    <row r="239" spans="1:9" ht="12.75">
      <c r="A239" s="41"/>
      <c r="B239" s="36"/>
      <c r="C239" s="39"/>
      <c r="D239" s="37"/>
      <c r="E239" s="37"/>
      <c r="F239" s="36"/>
      <c r="G239" s="37"/>
      <c r="H239" s="36"/>
      <c r="I239" s="38"/>
    </row>
    <row r="240" spans="1:9" ht="12.75">
      <c r="A240" s="41"/>
      <c r="B240" s="36"/>
      <c r="C240" s="39"/>
      <c r="D240" s="37"/>
      <c r="E240" s="37"/>
      <c r="F240" s="36"/>
      <c r="G240" s="37"/>
      <c r="H240" s="36"/>
      <c r="I240" s="38"/>
    </row>
    <row r="241" spans="1:9" ht="12.75">
      <c r="A241" s="41"/>
      <c r="B241" s="36"/>
      <c r="C241" s="39"/>
      <c r="D241" s="37"/>
      <c r="E241" s="37"/>
      <c r="F241" s="36"/>
      <c r="G241" s="37"/>
      <c r="H241" s="36"/>
      <c r="I241" s="38"/>
    </row>
    <row r="242" spans="1:9" ht="12.75">
      <c r="A242" s="41"/>
      <c r="B242" s="36"/>
      <c r="C242" s="39"/>
      <c r="D242" s="37"/>
      <c r="E242" s="37"/>
      <c r="F242" s="36"/>
      <c r="G242" s="37"/>
      <c r="H242" s="36"/>
      <c r="I242" s="38"/>
    </row>
    <row r="243" spans="1:9" ht="12.75">
      <c r="A243" s="41"/>
      <c r="B243" s="36"/>
      <c r="C243" s="39"/>
      <c r="D243" s="37"/>
      <c r="E243" s="37"/>
      <c r="F243" s="36"/>
      <c r="G243" s="37"/>
      <c r="H243" s="36"/>
      <c r="I243" s="38"/>
    </row>
    <row r="244" spans="1:9" ht="12.75">
      <c r="A244" s="41"/>
      <c r="B244" s="36"/>
      <c r="C244" s="39"/>
      <c r="D244" s="37"/>
      <c r="E244" s="37"/>
      <c r="F244" s="36"/>
      <c r="G244" s="37"/>
      <c r="H244" s="36"/>
      <c r="I244" s="38"/>
    </row>
    <row r="245" spans="1:9" ht="12.75">
      <c r="A245" s="41"/>
      <c r="B245" s="36"/>
      <c r="C245" s="39"/>
      <c r="D245" s="37"/>
      <c r="E245" s="37"/>
      <c r="F245" s="36"/>
      <c r="G245" s="37"/>
      <c r="H245" s="36"/>
      <c r="I245" s="38"/>
    </row>
    <row r="246" spans="1:9" ht="12.75">
      <c r="A246" s="41"/>
      <c r="B246" s="36"/>
      <c r="C246" s="39"/>
      <c r="D246" s="37"/>
      <c r="E246" s="37"/>
      <c r="F246" s="36"/>
      <c r="G246" s="37"/>
      <c r="H246" s="36"/>
      <c r="I246" s="38"/>
    </row>
    <row r="247" spans="1:9" ht="12.75">
      <c r="A247" s="41"/>
      <c r="B247" s="36"/>
      <c r="C247" s="39"/>
      <c r="D247" s="37"/>
      <c r="E247" s="37"/>
      <c r="F247" s="36"/>
      <c r="G247" s="37"/>
      <c r="H247" s="36"/>
      <c r="I247" s="38"/>
    </row>
    <row r="248" spans="1:9" ht="12.75">
      <c r="A248" s="41"/>
      <c r="B248" s="36"/>
      <c r="C248" s="39"/>
      <c r="D248" s="37"/>
      <c r="E248" s="37"/>
      <c r="F248" s="36"/>
      <c r="G248" s="37"/>
      <c r="H248" s="36"/>
      <c r="I248" s="38"/>
    </row>
    <row r="249" spans="1:9" ht="12.75">
      <c r="A249" s="41"/>
      <c r="B249" s="36"/>
      <c r="C249" s="39"/>
      <c r="D249" s="37"/>
      <c r="E249" s="37"/>
      <c r="F249" s="36"/>
      <c r="G249" s="37"/>
      <c r="H249" s="36"/>
      <c r="I249" s="38"/>
    </row>
    <row r="250" spans="1:9" ht="12.75">
      <c r="A250" s="41"/>
      <c r="B250" s="36"/>
      <c r="C250" s="39"/>
      <c r="D250" s="37"/>
      <c r="E250" s="37"/>
      <c r="F250" s="36"/>
      <c r="G250" s="37"/>
      <c r="H250" s="36"/>
      <c r="I250" s="38"/>
    </row>
    <row r="251" spans="1:9" ht="12.75">
      <c r="A251" s="41"/>
      <c r="B251" s="36"/>
      <c r="C251" s="39"/>
      <c r="D251" s="37"/>
      <c r="E251" s="37"/>
      <c r="F251" s="36"/>
      <c r="G251" s="37"/>
      <c r="H251" s="36"/>
      <c r="I251" s="38"/>
    </row>
    <row r="252" spans="1:9" ht="12.75">
      <c r="A252" s="41"/>
      <c r="B252" s="36"/>
      <c r="C252" s="39"/>
      <c r="D252" s="37"/>
      <c r="E252" s="37"/>
      <c r="F252" s="36"/>
      <c r="G252" s="37"/>
      <c r="H252" s="36"/>
      <c r="I252" s="38"/>
    </row>
    <row r="253" spans="1:9" ht="12.75">
      <c r="A253" s="41"/>
      <c r="B253" s="36"/>
      <c r="C253" s="39"/>
      <c r="D253" s="37"/>
      <c r="E253" s="37"/>
      <c r="F253" s="36"/>
      <c r="G253" s="37"/>
      <c r="H253" s="36"/>
      <c r="I253" s="38"/>
    </row>
    <row r="254" spans="1:9" ht="12.75">
      <c r="A254" s="41"/>
      <c r="B254" s="36"/>
      <c r="C254" s="39"/>
      <c r="D254" s="37"/>
      <c r="E254" s="37"/>
      <c r="F254" s="36"/>
      <c r="G254" s="37"/>
      <c r="H254" s="36"/>
      <c r="I254" s="38"/>
    </row>
    <row r="255" spans="1:9" ht="12.75">
      <c r="A255" s="41"/>
      <c r="B255" s="36"/>
      <c r="C255" s="39"/>
      <c r="D255" s="37"/>
      <c r="E255" s="37"/>
      <c r="F255" s="36"/>
      <c r="G255" s="37"/>
      <c r="H255" s="36"/>
      <c r="I255" s="38"/>
    </row>
    <row r="256" spans="1:9" ht="12.75">
      <c r="A256" s="41"/>
      <c r="B256" s="36"/>
      <c r="C256" s="39"/>
      <c r="D256" s="37"/>
      <c r="E256" s="37"/>
      <c r="F256" s="36"/>
      <c r="G256" s="37"/>
      <c r="H256" s="36"/>
      <c r="I256" s="38"/>
    </row>
    <row r="257" spans="1:9" ht="12.75">
      <c r="A257" s="41"/>
      <c r="B257" s="36"/>
      <c r="C257" s="39"/>
      <c r="D257" s="37"/>
      <c r="E257" s="37"/>
      <c r="F257" s="36"/>
      <c r="G257" s="37"/>
      <c r="H257" s="36"/>
      <c r="I257" s="38"/>
    </row>
    <row r="258" spans="1:9" ht="12.75">
      <c r="A258" s="41"/>
      <c r="B258" s="36"/>
      <c r="C258" s="39"/>
      <c r="D258" s="37"/>
      <c r="E258" s="37"/>
      <c r="F258" s="36"/>
      <c r="G258" s="37"/>
      <c r="H258" s="36"/>
      <c r="I258" s="38"/>
    </row>
    <row r="259" spans="1:9" ht="12.75">
      <c r="A259" s="41"/>
      <c r="B259" s="36"/>
      <c r="C259" s="39"/>
      <c r="D259" s="37"/>
      <c r="E259" s="37"/>
      <c r="F259" s="36"/>
      <c r="G259" s="37"/>
      <c r="H259" s="36"/>
      <c r="I259" s="38"/>
    </row>
    <row r="260" spans="1:9" ht="12.75">
      <c r="A260" s="41"/>
      <c r="B260" s="36"/>
      <c r="C260" s="39"/>
      <c r="D260" s="37"/>
      <c r="E260" s="37"/>
      <c r="F260" s="36"/>
      <c r="G260" s="37"/>
      <c r="H260" s="36"/>
      <c r="I260" s="38"/>
    </row>
    <row r="261" spans="1:9" ht="12.75">
      <c r="A261" s="41"/>
      <c r="B261" s="36"/>
      <c r="C261" s="39"/>
      <c r="D261" s="37"/>
      <c r="E261" s="37"/>
      <c r="F261" s="36"/>
      <c r="G261" s="37"/>
      <c r="H261" s="36"/>
      <c r="I261" s="38"/>
    </row>
    <row r="262" spans="1:9" ht="12.75">
      <c r="A262" s="41"/>
      <c r="B262" s="36"/>
      <c r="C262" s="39"/>
      <c r="D262" s="37"/>
      <c r="E262" s="37"/>
      <c r="F262" s="36"/>
      <c r="G262" s="37"/>
      <c r="H262" s="36"/>
      <c r="I262" s="38"/>
    </row>
    <row r="263" spans="1:9" ht="12.75">
      <c r="A263" s="41"/>
      <c r="B263" s="36"/>
      <c r="C263" s="39"/>
      <c r="D263" s="37"/>
      <c r="E263" s="37"/>
      <c r="F263" s="36"/>
      <c r="G263" s="37"/>
      <c r="H263" s="36"/>
      <c r="I263" s="38"/>
    </row>
    <row r="264" spans="1:9" ht="12.75">
      <c r="A264" s="41"/>
      <c r="B264" s="36"/>
      <c r="C264" s="39"/>
      <c r="D264" s="37"/>
      <c r="E264" s="37"/>
      <c r="F264" s="36"/>
      <c r="G264" s="37"/>
      <c r="H264" s="36"/>
      <c r="I264" s="38"/>
    </row>
    <row r="265" spans="1:9" ht="12.75">
      <c r="A265" s="41"/>
      <c r="B265" s="36"/>
      <c r="C265" s="39"/>
      <c r="D265" s="37"/>
      <c r="E265" s="37"/>
      <c r="F265" s="36"/>
      <c r="G265" s="37"/>
      <c r="H265" s="36"/>
      <c r="I265" s="38"/>
    </row>
    <row r="266" spans="1:9" ht="12.75">
      <c r="A266" s="41"/>
      <c r="B266" s="36"/>
      <c r="C266" s="39"/>
      <c r="D266" s="37"/>
      <c r="E266" s="37"/>
      <c r="F266" s="36"/>
      <c r="G266" s="37"/>
      <c r="H266" s="36"/>
      <c r="I266" s="38"/>
    </row>
    <row r="267" spans="1:9" ht="12.75">
      <c r="A267" s="41"/>
      <c r="B267" s="36"/>
      <c r="C267" s="39"/>
      <c r="D267" s="37"/>
      <c r="E267" s="37"/>
      <c r="F267" s="36"/>
      <c r="G267" s="37"/>
      <c r="H267" s="36"/>
      <c r="I267" s="38"/>
    </row>
    <row r="268" spans="1:9" ht="12.75">
      <c r="A268" s="41"/>
      <c r="B268" s="36"/>
      <c r="C268" s="39"/>
      <c r="D268" s="37"/>
      <c r="E268" s="37"/>
      <c r="F268" s="36"/>
      <c r="G268" s="37"/>
      <c r="H268" s="36"/>
      <c r="I268" s="38"/>
    </row>
    <row r="269" spans="1:9" ht="12.75">
      <c r="A269" s="41"/>
      <c r="B269" s="36"/>
      <c r="C269" s="39"/>
      <c r="D269" s="37"/>
      <c r="E269" s="37"/>
      <c r="F269" s="36"/>
      <c r="G269" s="37"/>
      <c r="H269" s="36"/>
      <c r="I269" s="38"/>
    </row>
    <row r="270" spans="1:9" ht="12.75">
      <c r="A270" s="41"/>
      <c r="B270" s="36"/>
      <c r="C270" s="39"/>
      <c r="D270" s="37"/>
      <c r="E270" s="37"/>
      <c r="F270" s="36"/>
      <c r="G270" s="37"/>
      <c r="H270" s="36"/>
      <c r="I270" s="38"/>
    </row>
    <row r="271" spans="1:9" ht="12.75">
      <c r="A271" s="41"/>
      <c r="B271" s="36"/>
      <c r="C271" s="39"/>
      <c r="D271" s="37"/>
      <c r="E271" s="37"/>
      <c r="F271" s="36"/>
      <c r="G271" s="37"/>
      <c r="H271" s="36"/>
      <c r="I271" s="38"/>
    </row>
    <row r="272" spans="1:9" ht="12.75">
      <c r="A272" s="41"/>
      <c r="B272" s="36"/>
      <c r="C272" s="39"/>
      <c r="D272" s="37"/>
      <c r="E272" s="37"/>
      <c r="F272" s="36"/>
      <c r="G272" s="37"/>
      <c r="H272" s="36"/>
      <c r="I272" s="38"/>
    </row>
    <row r="273" spans="1:9" ht="12.75">
      <c r="A273" s="41"/>
      <c r="B273" s="36"/>
      <c r="C273" s="39"/>
      <c r="D273" s="37"/>
      <c r="E273" s="37"/>
      <c r="F273" s="36"/>
      <c r="G273" s="37"/>
      <c r="H273" s="36"/>
      <c r="I273" s="38"/>
    </row>
    <row r="274" spans="1:9" ht="12.75">
      <c r="A274" s="41"/>
      <c r="B274" s="36"/>
      <c r="C274" s="39"/>
      <c r="D274" s="37"/>
      <c r="E274" s="37"/>
      <c r="F274" s="36"/>
      <c r="G274" s="37"/>
      <c r="H274" s="36"/>
      <c r="I274" s="38"/>
    </row>
    <row r="275" spans="1:9" ht="12.75">
      <c r="A275" s="41"/>
      <c r="B275" s="36"/>
      <c r="C275" s="39"/>
      <c r="D275" s="37"/>
      <c r="E275" s="37"/>
      <c r="F275" s="36"/>
      <c r="G275" s="37"/>
      <c r="H275" s="36"/>
      <c r="I275" s="38"/>
    </row>
    <row r="276" spans="1:9" ht="12.75">
      <c r="A276" s="41"/>
      <c r="B276" s="36"/>
      <c r="C276" s="39"/>
      <c r="D276" s="37"/>
      <c r="E276" s="37"/>
      <c r="F276" s="36"/>
      <c r="G276" s="37"/>
      <c r="H276" s="36"/>
      <c r="I276" s="38"/>
    </row>
    <row r="277" spans="1:9" ht="12.75">
      <c r="A277" s="41"/>
      <c r="B277" s="36"/>
      <c r="C277" s="39"/>
      <c r="D277" s="37"/>
      <c r="E277" s="37"/>
      <c r="F277" s="36"/>
      <c r="G277" s="37"/>
      <c r="H277" s="36"/>
      <c r="I277" s="38"/>
    </row>
    <row r="278" spans="1:9" ht="12.75">
      <c r="A278" s="41"/>
      <c r="B278" s="36"/>
      <c r="C278" s="39"/>
      <c r="D278" s="37"/>
      <c r="E278" s="37"/>
      <c r="F278" s="36"/>
      <c r="G278" s="37"/>
      <c r="H278" s="36"/>
      <c r="I278" s="38"/>
    </row>
    <row r="279" spans="1:9" ht="12.75">
      <c r="A279" s="41"/>
      <c r="B279" s="36"/>
      <c r="C279" s="39"/>
      <c r="D279" s="37"/>
      <c r="E279" s="37"/>
      <c r="F279" s="36"/>
      <c r="G279" s="37"/>
      <c r="H279" s="36"/>
      <c r="I279" s="38"/>
    </row>
    <row r="280" spans="1:9" ht="12.75">
      <c r="A280" s="41"/>
      <c r="B280" s="36"/>
      <c r="C280" s="39"/>
      <c r="D280" s="37"/>
      <c r="E280" s="37"/>
      <c r="F280" s="36"/>
      <c r="G280" s="37"/>
      <c r="H280" s="36"/>
      <c r="I280" s="38"/>
    </row>
    <row r="281" spans="1:9" ht="12.75">
      <c r="A281" s="41"/>
      <c r="B281" s="36"/>
      <c r="C281" s="39"/>
      <c r="D281" s="37"/>
      <c r="E281" s="37"/>
      <c r="F281" s="36"/>
      <c r="G281" s="37"/>
      <c r="H281" s="36"/>
      <c r="I281" s="38"/>
    </row>
    <row r="282" spans="1:9" ht="12.75">
      <c r="A282" s="41"/>
      <c r="B282" s="36"/>
      <c r="C282" s="39"/>
      <c r="D282" s="37"/>
      <c r="E282" s="37"/>
      <c r="F282" s="36"/>
      <c r="G282" s="37"/>
      <c r="H282" s="36"/>
      <c r="I282" s="38"/>
    </row>
    <row r="283" spans="1:9" ht="12.75">
      <c r="A283" s="41"/>
      <c r="B283" s="36"/>
      <c r="C283" s="39"/>
      <c r="D283" s="37"/>
      <c r="E283" s="37"/>
      <c r="F283" s="36"/>
      <c r="G283" s="37"/>
      <c r="H283" s="36"/>
      <c r="I283" s="38"/>
    </row>
    <row r="284" spans="1:9" ht="12.75">
      <c r="A284" s="41"/>
      <c r="B284" s="36"/>
      <c r="C284" s="39"/>
      <c r="D284" s="37"/>
      <c r="E284" s="37"/>
      <c r="F284" s="36"/>
      <c r="G284" s="37"/>
      <c r="H284" s="36"/>
      <c r="I284" s="38"/>
    </row>
    <row r="285" spans="1:9" ht="12.75">
      <c r="A285" s="41"/>
      <c r="B285" s="36"/>
      <c r="C285" s="39"/>
      <c r="D285" s="37"/>
      <c r="E285" s="37"/>
      <c r="F285" s="36"/>
      <c r="G285" s="37"/>
      <c r="H285" s="36"/>
      <c r="I285" s="38"/>
    </row>
    <row r="286" spans="1:9" ht="12.75">
      <c r="A286" s="41"/>
      <c r="B286" s="36"/>
      <c r="C286" s="39"/>
      <c r="D286" s="37"/>
      <c r="E286" s="37"/>
      <c r="F286" s="36"/>
      <c r="G286" s="37"/>
      <c r="H286" s="36"/>
      <c r="I286" s="38"/>
    </row>
    <row r="287" spans="1:9" ht="12.75">
      <c r="A287" s="41"/>
      <c r="B287" s="36"/>
      <c r="C287" s="39"/>
      <c r="D287" s="37"/>
      <c r="E287" s="37"/>
      <c r="F287" s="36"/>
      <c r="G287" s="37"/>
      <c r="H287" s="36"/>
      <c r="I287" s="38"/>
    </row>
    <row r="288" spans="1:9" ht="12.75">
      <c r="A288" s="41"/>
      <c r="B288" s="36"/>
      <c r="C288" s="39"/>
      <c r="D288" s="37"/>
      <c r="E288" s="37"/>
      <c r="F288" s="36"/>
      <c r="G288" s="37"/>
      <c r="H288" s="36"/>
      <c r="I288" s="38"/>
    </row>
    <row r="289" spans="1:9" ht="12.75">
      <c r="A289" s="41"/>
      <c r="B289" s="36"/>
      <c r="C289" s="39"/>
      <c r="D289" s="37"/>
      <c r="E289" s="37"/>
      <c r="F289" s="36"/>
      <c r="G289" s="37"/>
      <c r="H289" s="36"/>
      <c r="I289" s="38"/>
    </row>
    <row r="290" spans="1:9" ht="12.75">
      <c r="A290" s="41"/>
      <c r="B290" s="36"/>
      <c r="C290" s="39"/>
      <c r="D290" s="37"/>
      <c r="E290" s="37"/>
      <c r="F290" s="36"/>
      <c r="G290" s="37"/>
      <c r="H290" s="36"/>
      <c r="I290" s="38"/>
    </row>
    <row r="291" spans="1:9" ht="12.75">
      <c r="A291" s="41"/>
      <c r="B291" s="36"/>
      <c r="C291" s="39"/>
      <c r="D291" s="37"/>
      <c r="E291" s="37"/>
      <c r="F291" s="36"/>
      <c r="G291" s="37"/>
      <c r="H291" s="36"/>
      <c r="I291" s="38"/>
    </row>
    <row r="292" spans="1:9" ht="12.75">
      <c r="A292" s="41"/>
      <c r="B292" s="36"/>
      <c r="C292" s="39"/>
      <c r="D292" s="37"/>
      <c r="E292" s="37"/>
      <c r="F292" s="36"/>
      <c r="G292" s="37"/>
      <c r="H292" s="36"/>
      <c r="I292" s="38"/>
    </row>
    <row r="293" spans="1:9" ht="12.75">
      <c r="A293" s="41"/>
      <c r="B293" s="36"/>
      <c r="C293" s="39"/>
      <c r="D293" s="37"/>
      <c r="E293" s="37"/>
      <c r="F293" s="36"/>
      <c r="G293" s="37"/>
      <c r="H293" s="36"/>
      <c r="I293" s="38"/>
    </row>
    <row r="294" spans="1:9" ht="12.75">
      <c r="A294" s="41"/>
      <c r="B294" s="36"/>
      <c r="C294" s="39"/>
      <c r="D294" s="37"/>
      <c r="E294" s="37"/>
      <c r="F294" s="36"/>
      <c r="G294" s="37"/>
      <c r="H294" s="36"/>
      <c r="I294" s="38"/>
    </row>
    <row r="295" spans="1:9" ht="12.75">
      <c r="A295" s="41"/>
      <c r="B295" s="36"/>
      <c r="C295" s="39"/>
      <c r="D295" s="37"/>
      <c r="E295" s="37"/>
      <c r="F295" s="36"/>
      <c r="G295" s="37"/>
      <c r="H295" s="36"/>
      <c r="I295" s="38"/>
    </row>
    <row r="296" spans="1:9" ht="12.75">
      <c r="A296" s="41"/>
      <c r="B296" s="36"/>
      <c r="C296" s="39"/>
      <c r="D296" s="37"/>
      <c r="E296" s="37"/>
      <c r="F296" s="36"/>
      <c r="G296" s="37"/>
      <c r="H296" s="36"/>
      <c r="I296" s="38"/>
    </row>
    <row r="297" spans="1:9" ht="12.75">
      <c r="A297" s="41"/>
      <c r="B297" s="36"/>
      <c r="C297" s="39"/>
      <c r="D297" s="37"/>
      <c r="E297" s="37"/>
      <c r="F297" s="36"/>
      <c r="G297" s="37"/>
      <c r="H297" s="36"/>
      <c r="I297" s="38"/>
    </row>
    <row r="298" spans="1:9" ht="12.75">
      <c r="A298" s="41"/>
      <c r="B298" s="36"/>
      <c r="C298" s="39"/>
      <c r="D298" s="37"/>
      <c r="E298" s="37"/>
      <c r="F298" s="36"/>
      <c r="G298" s="37"/>
      <c r="H298" s="36"/>
      <c r="I298" s="38"/>
    </row>
    <row r="299" spans="1:9" ht="12.75">
      <c r="A299" s="41"/>
      <c r="B299" s="36"/>
      <c r="C299" s="39"/>
      <c r="D299" s="37"/>
      <c r="E299" s="37"/>
      <c r="F299" s="36"/>
      <c r="G299" s="37"/>
      <c r="H299" s="36"/>
      <c r="I299" s="38"/>
    </row>
    <row r="300" spans="1:9" ht="12.75">
      <c r="A300" s="41"/>
      <c r="B300" s="36"/>
      <c r="C300" s="39"/>
      <c r="D300" s="37"/>
      <c r="E300" s="37"/>
      <c r="F300" s="36"/>
      <c r="G300" s="37"/>
      <c r="H300" s="36"/>
      <c r="I300" s="38"/>
    </row>
    <row r="301" spans="1:9" ht="12.75">
      <c r="A301" s="41"/>
      <c r="B301" s="36"/>
      <c r="C301" s="39"/>
      <c r="D301" s="37"/>
      <c r="E301" s="37"/>
      <c r="F301" s="36"/>
      <c r="G301" s="37"/>
      <c r="H301" s="36"/>
      <c r="I301" s="38"/>
    </row>
    <row r="302" spans="1:9" ht="12.75">
      <c r="A302" s="41"/>
      <c r="B302" s="36"/>
      <c r="C302" s="39"/>
      <c r="D302" s="37"/>
      <c r="E302" s="37"/>
      <c r="F302" s="36"/>
      <c r="G302" s="37"/>
      <c r="H302" s="36"/>
      <c r="I302" s="38"/>
    </row>
    <row r="303" spans="1:9" ht="12.75">
      <c r="A303" s="41"/>
      <c r="B303" s="36"/>
      <c r="C303" s="39"/>
      <c r="D303" s="37"/>
      <c r="E303" s="37"/>
      <c r="F303" s="36"/>
      <c r="G303" s="37"/>
      <c r="H303" s="36"/>
      <c r="I303" s="38"/>
    </row>
    <row r="304" spans="1:9" ht="12.75">
      <c r="A304" s="41"/>
      <c r="B304" s="36"/>
      <c r="C304" s="39"/>
      <c r="D304" s="37"/>
      <c r="E304" s="37"/>
      <c r="F304" s="36"/>
      <c r="G304" s="37"/>
      <c r="H304" s="36"/>
      <c r="I304" s="38"/>
    </row>
    <row r="305" spans="1:9" ht="12.75">
      <c r="A305" s="41"/>
      <c r="B305" s="36"/>
      <c r="C305" s="39"/>
      <c r="D305" s="37"/>
      <c r="E305" s="37"/>
      <c r="F305" s="36"/>
      <c r="G305" s="37"/>
      <c r="H305" s="36"/>
      <c r="I305" s="38"/>
    </row>
    <row r="306" spans="1:9" ht="12.75">
      <c r="A306" s="41"/>
      <c r="B306" s="36"/>
      <c r="C306" s="39"/>
      <c r="D306" s="37"/>
      <c r="E306" s="37"/>
      <c r="F306" s="36"/>
      <c r="G306" s="37"/>
      <c r="H306" s="36"/>
      <c r="I306" s="38"/>
    </row>
    <row r="307" spans="1:9" ht="12.75">
      <c r="A307" s="41"/>
      <c r="B307" s="36"/>
      <c r="C307" s="39"/>
      <c r="D307" s="37"/>
      <c r="E307" s="37"/>
      <c r="F307" s="36"/>
      <c r="G307" s="37"/>
      <c r="H307" s="36"/>
      <c r="I307" s="38"/>
    </row>
    <row r="308" spans="1:9" ht="12.75">
      <c r="A308" s="41"/>
      <c r="B308" s="36"/>
      <c r="C308" s="39"/>
      <c r="D308" s="37"/>
      <c r="E308" s="37"/>
      <c r="F308" s="36"/>
      <c r="G308" s="37"/>
      <c r="H308" s="36"/>
      <c r="I308" s="38"/>
    </row>
    <row r="309" spans="1:9" ht="12.75">
      <c r="A309" s="41"/>
      <c r="B309" s="36"/>
      <c r="C309" s="39"/>
      <c r="D309" s="37"/>
      <c r="E309" s="37"/>
      <c r="F309" s="36"/>
      <c r="G309" s="37"/>
      <c r="H309" s="36"/>
      <c r="I309" s="38"/>
    </row>
    <row r="310" spans="1:9" ht="12.75">
      <c r="A310" s="41"/>
      <c r="B310" s="36"/>
      <c r="C310" s="39"/>
      <c r="D310" s="37"/>
      <c r="E310" s="37"/>
      <c r="F310" s="36"/>
      <c r="G310" s="37"/>
      <c r="H310" s="36"/>
      <c r="I310" s="38"/>
    </row>
    <row r="311" spans="1:9" ht="12.75">
      <c r="A311" s="41"/>
      <c r="B311" s="36"/>
      <c r="C311" s="39"/>
      <c r="D311" s="37"/>
      <c r="E311" s="37"/>
      <c r="F311" s="36"/>
      <c r="G311" s="37"/>
      <c r="H311" s="36"/>
      <c r="I311" s="38"/>
    </row>
    <row r="312" spans="1:9" ht="12.75">
      <c r="A312" s="41"/>
      <c r="B312" s="36"/>
      <c r="C312" s="39"/>
      <c r="D312" s="37"/>
      <c r="E312" s="37"/>
      <c r="F312" s="36"/>
      <c r="G312" s="37"/>
      <c r="H312" s="36"/>
      <c r="I312" s="38"/>
    </row>
    <row r="313" spans="1:9" ht="12.75">
      <c r="A313" s="41"/>
      <c r="B313" s="36"/>
      <c r="C313" s="39"/>
      <c r="D313" s="37"/>
      <c r="E313" s="37"/>
      <c r="F313" s="36"/>
      <c r="G313" s="37"/>
      <c r="H313" s="36"/>
      <c r="I313" s="38"/>
    </row>
    <row r="314" spans="1:9" ht="12.75">
      <c r="A314" s="41"/>
      <c r="B314" s="36"/>
      <c r="C314" s="39"/>
      <c r="D314" s="37"/>
      <c r="E314" s="37"/>
      <c r="F314" s="36"/>
      <c r="G314" s="37"/>
      <c r="H314" s="36"/>
      <c r="I314" s="38"/>
    </row>
    <row r="315" spans="1:9" ht="12.75">
      <c r="A315" s="41"/>
      <c r="B315" s="36"/>
      <c r="C315" s="39"/>
      <c r="D315" s="37"/>
      <c r="E315" s="37"/>
      <c r="F315" s="36"/>
      <c r="G315" s="37"/>
      <c r="H315" s="36"/>
      <c r="I315" s="38"/>
    </row>
    <row r="316" spans="1:9" ht="12.75">
      <c r="A316" s="41"/>
      <c r="B316" s="36"/>
      <c r="C316" s="39"/>
      <c r="D316" s="37"/>
      <c r="E316" s="37"/>
      <c r="F316" s="36"/>
      <c r="G316" s="37"/>
      <c r="H316" s="36"/>
      <c r="I316" s="38"/>
    </row>
    <row r="317" spans="1:9" ht="12.75">
      <c r="A317" s="41"/>
      <c r="B317" s="36"/>
      <c r="C317" s="39"/>
      <c r="D317" s="37"/>
      <c r="E317" s="37"/>
      <c r="F317" s="36"/>
      <c r="G317" s="37"/>
      <c r="H317" s="36"/>
      <c r="I317" s="38"/>
    </row>
    <row r="318" spans="1:9" ht="12.75">
      <c r="A318" s="41"/>
      <c r="B318" s="36"/>
      <c r="C318" s="39"/>
      <c r="D318" s="37"/>
      <c r="E318" s="37"/>
      <c r="F318" s="36"/>
      <c r="G318" s="37"/>
      <c r="H318" s="36"/>
      <c r="I318" s="38"/>
    </row>
    <row r="319" spans="1:9" ht="12.75">
      <c r="A319" s="41"/>
      <c r="B319" s="36"/>
      <c r="C319" s="39"/>
      <c r="D319" s="37"/>
      <c r="E319" s="37"/>
      <c r="F319" s="36"/>
      <c r="G319" s="37"/>
      <c r="H319" s="36"/>
      <c r="I319" s="38"/>
    </row>
    <row r="320" spans="1:9" ht="12.75">
      <c r="A320" s="41"/>
      <c r="B320" s="36"/>
      <c r="C320" s="39"/>
      <c r="D320" s="37"/>
      <c r="E320" s="37"/>
      <c r="F320" s="36"/>
      <c r="G320" s="37"/>
      <c r="H320" s="36"/>
      <c r="I320" s="38"/>
    </row>
    <row r="321" spans="1:9" ht="12.75">
      <c r="A321" s="41"/>
      <c r="B321" s="36"/>
      <c r="C321" s="39"/>
      <c r="D321" s="37"/>
      <c r="E321" s="37"/>
      <c r="F321" s="36"/>
      <c r="G321" s="37"/>
      <c r="H321" s="36"/>
      <c r="I321" s="38"/>
    </row>
    <row r="322" spans="1:9" ht="12.75">
      <c r="A322" s="41"/>
      <c r="B322" s="36"/>
      <c r="C322" s="39"/>
      <c r="D322" s="37"/>
      <c r="E322" s="37"/>
      <c r="F322" s="36"/>
      <c r="G322" s="37"/>
      <c r="H322" s="36"/>
      <c r="I322" s="38"/>
    </row>
    <row r="323" spans="1:9" ht="12.75">
      <c r="A323" s="41"/>
      <c r="B323" s="36"/>
      <c r="C323" s="39"/>
      <c r="D323" s="37"/>
      <c r="E323" s="37"/>
      <c r="F323" s="36"/>
      <c r="G323" s="37"/>
      <c r="H323" s="36"/>
      <c r="I323" s="38"/>
    </row>
    <row r="324" spans="1:9" ht="12.75">
      <c r="A324" s="41"/>
      <c r="B324" s="36"/>
      <c r="C324" s="39"/>
      <c r="D324" s="37"/>
      <c r="E324" s="37"/>
      <c r="F324" s="36"/>
      <c r="G324" s="37"/>
      <c r="H324" s="36"/>
      <c r="I324" s="38"/>
    </row>
    <row r="325" spans="1:9" ht="12.75">
      <c r="A325" s="41"/>
      <c r="B325" s="36"/>
      <c r="C325" s="39"/>
      <c r="D325" s="37"/>
      <c r="E325" s="37"/>
      <c r="F325" s="36"/>
      <c r="G325" s="37"/>
      <c r="H325" s="36"/>
      <c r="I325" s="38"/>
    </row>
    <row r="326" spans="1:9" ht="12.75">
      <c r="A326" s="41"/>
      <c r="B326" s="36"/>
      <c r="C326" s="39"/>
      <c r="D326" s="37"/>
      <c r="E326" s="37"/>
      <c r="F326" s="36"/>
      <c r="G326" s="37"/>
      <c r="H326" s="36"/>
      <c r="I326" s="38"/>
    </row>
    <row r="327" spans="1:9" ht="12.75">
      <c r="A327" s="41"/>
      <c r="B327" s="36"/>
      <c r="C327" s="39"/>
      <c r="D327" s="37"/>
      <c r="E327" s="37"/>
      <c r="F327" s="36"/>
      <c r="G327" s="37"/>
      <c r="H327" s="36"/>
      <c r="I327" s="38"/>
    </row>
    <row r="328" spans="1:9" ht="12.75">
      <c r="A328" s="41"/>
      <c r="B328" s="36"/>
      <c r="C328" s="39"/>
      <c r="D328" s="37"/>
      <c r="E328" s="37"/>
      <c r="F328" s="36"/>
      <c r="G328" s="37"/>
      <c r="H328" s="36"/>
      <c r="I328" s="38"/>
    </row>
    <row r="329" spans="1:9" ht="12.75">
      <c r="A329" s="41"/>
      <c r="B329" s="36"/>
      <c r="C329" s="39"/>
      <c r="D329" s="37"/>
      <c r="E329" s="37"/>
      <c r="F329" s="36"/>
      <c r="G329" s="37"/>
      <c r="H329" s="36"/>
      <c r="I329" s="38"/>
    </row>
    <row r="330" spans="1:9" ht="12.75">
      <c r="A330" s="41"/>
      <c r="B330" s="36"/>
      <c r="C330" s="39"/>
      <c r="D330" s="37"/>
      <c r="E330" s="37"/>
      <c r="F330" s="36"/>
      <c r="G330" s="37"/>
      <c r="H330" s="36"/>
      <c r="I330" s="38"/>
    </row>
    <row r="331" spans="1:9" ht="12.75">
      <c r="A331" s="41"/>
      <c r="B331" s="36"/>
      <c r="C331" s="39"/>
      <c r="D331" s="37"/>
      <c r="E331" s="37"/>
      <c r="F331" s="36"/>
      <c r="G331" s="37"/>
      <c r="H331" s="36"/>
      <c r="I331" s="38"/>
    </row>
    <row r="332" spans="1:9" ht="12.75">
      <c r="A332" s="41"/>
      <c r="B332" s="36"/>
      <c r="C332" s="39"/>
      <c r="D332" s="37"/>
      <c r="E332" s="37"/>
      <c r="F332" s="36"/>
      <c r="G332" s="37"/>
      <c r="H332" s="36"/>
      <c r="I332" s="38"/>
    </row>
    <row r="333" spans="1:9" ht="12.75">
      <c r="A333" s="41"/>
      <c r="B333" s="36"/>
      <c r="C333" s="39"/>
      <c r="D333" s="37"/>
      <c r="E333" s="37"/>
      <c r="F333" s="36"/>
      <c r="G333" s="37"/>
      <c r="H333" s="36"/>
      <c r="I333" s="38"/>
    </row>
    <row r="334" spans="1:9" ht="12.75">
      <c r="A334" s="41"/>
      <c r="B334" s="36"/>
      <c r="C334" s="39"/>
      <c r="D334" s="37"/>
      <c r="E334" s="37"/>
      <c r="F334" s="36"/>
      <c r="G334" s="37"/>
      <c r="H334" s="36"/>
      <c r="I334" s="38"/>
    </row>
    <row r="335" spans="1:9" ht="12.75">
      <c r="A335" s="41"/>
      <c r="B335" s="36"/>
      <c r="C335" s="39"/>
      <c r="D335" s="37"/>
      <c r="E335" s="37"/>
      <c r="F335" s="36"/>
      <c r="G335" s="37"/>
      <c r="H335" s="36"/>
      <c r="I335" s="38"/>
    </row>
    <row r="336" spans="1:9" ht="12.75">
      <c r="A336" s="41"/>
      <c r="B336" s="36"/>
      <c r="C336" s="39"/>
      <c r="D336" s="37"/>
      <c r="E336" s="37"/>
      <c r="F336" s="36"/>
      <c r="G336" s="37"/>
      <c r="H336" s="36"/>
      <c r="I336" s="38"/>
    </row>
    <row r="337" spans="1:9" ht="12.75">
      <c r="A337" s="41"/>
      <c r="B337" s="36"/>
      <c r="C337" s="39"/>
      <c r="D337" s="37"/>
      <c r="E337" s="37"/>
      <c r="F337" s="36"/>
      <c r="G337" s="37"/>
      <c r="H337" s="36"/>
      <c r="I337" s="38"/>
    </row>
    <row r="338" spans="1:9" ht="12.75">
      <c r="A338" s="41"/>
      <c r="B338" s="36"/>
      <c r="C338" s="39"/>
      <c r="D338" s="37"/>
      <c r="E338" s="37"/>
      <c r="F338" s="36"/>
      <c r="G338" s="37"/>
      <c r="H338" s="36"/>
      <c r="I338" s="38"/>
    </row>
    <row r="339" spans="1:9" ht="12.75">
      <c r="A339" s="41"/>
      <c r="B339" s="36"/>
      <c r="C339" s="39"/>
      <c r="D339" s="37"/>
      <c r="E339" s="37"/>
      <c r="F339" s="36"/>
      <c r="G339" s="37"/>
      <c r="H339" s="36"/>
      <c r="I339" s="38"/>
    </row>
    <row r="340" spans="1:9" ht="12.75">
      <c r="A340" s="41"/>
      <c r="B340" s="36"/>
      <c r="C340" s="39"/>
      <c r="D340" s="37"/>
      <c r="E340" s="37"/>
      <c r="F340" s="36"/>
      <c r="G340" s="37"/>
      <c r="H340" s="36"/>
      <c r="I340" s="38"/>
    </row>
    <row r="341" spans="1:9" ht="12.75">
      <c r="A341" s="41"/>
      <c r="B341" s="36"/>
      <c r="C341" s="39"/>
      <c r="D341" s="37"/>
      <c r="E341" s="37"/>
      <c r="F341" s="36"/>
      <c r="G341" s="37"/>
      <c r="H341" s="36"/>
      <c r="I341" s="38"/>
    </row>
    <row r="342" spans="1:9" ht="12.75">
      <c r="A342" s="41"/>
      <c r="B342" s="36"/>
      <c r="C342" s="39"/>
      <c r="D342" s="37"/>
      <c r="E342" s="37"/>
      <c r="F342" s="36"/>
      <c r="G342" s="37"/>
      <c r="H342" s="36"/>
      <c r="I342" s="38"/>
    </row>
    <row r="343" spans="1:9" ht="12.75">
      <c r="A343" s="41"/>
      <c r="B343" s="36"/>
      <c r="C343" s="39"/>
      <c r="D343" s="37"/>
      <c r="E343" s="37"/>
      <c r="F343" s="36"/>
      <c r="G343" s="37"/>
      <c r="H343" s="36"/>
      <c r="I343" s="38"/>
    </row>
    <row r="344" spans="1:9" ht="12.75">
      <c r="A344" s="41"/>
      <c r="B344" s="36"/>
      <c r="C344" s="39"/>
      <c r="D344" s="37"/>
      <c r="E344" s="37"/>
      <c r="F344" s="36"/>
      <c r="G344" s="37"/>
      <c r="H344" s="37"/>
      <c r="I344" s="38"/>
    </row>
    <row r="345" spans="1:9" ht="12.75">
      <c r="A345" s="41"/>
      <c r="B345" s="36"/>
      <c r="C345" s="39"/>
      <c r="D345" s="37"/>
      <c r="E345" s="37"/>
      <c r="F345" s="36"/>
      <c r="G345" s="37"/>
      <c r="H345" s="36"/>
      <c r="I345" s="38"/>
    </row>
    <row r="346" spans="1:9" ht="12.75">
      <c r="A346" s="41"/>
      <c r="B346" s="36"/>
      <c r="C346" s="39"/>
      <c r="D346" s="37"/>
      <c r="E346" s="37"/>
      <c r="F346" s="36"/>
      <c r="G346" s="37"/>
      <c r="H346" s="36"/>
      <c r="I346" s="38"/>
    </row>
    <row r="347" spans="1:9" ht="12.75">
      <c r="A347" s="41"/>
      <c r="B347" s="36"/>
      <c r="C347" s="39"/>
      <c r="D347" s="37"/>
      <c r="E347" s="37"/>
      <c r="F347" s="36"/>
      <c r="G347" s="37"/>
      <c r="H347" s="36"/>
      <c r="I347" s="38"/>
    </row>
    <row r="348" spans="1:9" ht="12.75">
      <c r="A348" s="41"/>
      <c r="B348" s="36"/>
      <c r="C348" s="39"/>
      <c r="D348" s="37"/>
      <c r="E348" s="37"/>
      <c r="F348" s="36"/>
      <c r="G348" s="37"/>
      <c r="H348" s="36"/>
      <c r="I348" s="38"/>
    </row>
    <row r="349" spans="1:9" ht="12.75">
      <c r="A349" s="41"/>
      <c r="B349" s="36"/>
      <c r="C349" s="39"/>
      <c r="D349" s="37"/>
      <c r="E349" s="37"/>
      <c r="F349" s="36"/>
      <c r="G349" s="37"/>
      <c r="H349" s="36"/>
      <c r="I349" s="38"/>
    </row>
    <row r="350" spans="1:9" ht="12.75">
      <c r="A350" s="41"/>
      <c r="B350" s="36"/>
      <c r="C350" s="39"/>
      <c r="D350" s="37"/>
      <c r="E350" s="37"/>
      <c r="F350" s="36"/>
      <c r="G350" s="37"/>
      <c r="H350" s="36"/>
      <c r="I350" s="38"/>
    </row>
    <row r="351" spans="1:9" ht="12.75">
      <c r="A351" s="41"/>
      <c r="B351" s="36"/>
      <c r="C351" s="39"/>
      <c r="D351" s="37"/>
      <c r="E351" s="37"/>
      <c r="F351" s="36"/>
      <c r="G351" s="37"/>
      <c r="H351" s="36"/>
      <c r="I351" s="38"/>
    </row>
    <row r="352" spans="1:9" ht="12.75">
      <c r="A352" s="41"/>
      <c r="B352" s="36"/>
      <c r="C352" s="39"/>
      <c r="D352" s="37"/>
      <c r="E352" s="37"/>
      <c r="F352" s="36"/>
      <c r="G352" s="37"/>
      <c r="H352" s="36"/>
      <c r="I352" s="38"/>
    </row>
    <row r="353" spans="1:9" ht="12.75">
      <c r="A353" s="41"/>
      <c r="B353" s="36"/>
      <c r="C353" s="39"/>
      <c r="D353" s="37"/>
      <c r="E353" s="37"/>
      <c r="F353" s="36"/>
      <c r="G353" s="37"/>
      <c r="H353" s="36"/>
      <c r="I353" s="38"/>
    </row>
    <row r="362" spans="1:9" ht="12.75">
      <c r="A362" s="41">
        <v>7240100087</v>
      </c>
      <c r="B362" s="36" t="s">
        <v>269</v>
      </c>
      <c r="C362" s="39"/>
      <c r="D362" s="37"/>
      <c r="E362" s="37"/>
      <c r="F362" s="36"/>
      <c r="G362" s="37"/>
      <c r="H362" s="36" t="s">
        <v>4</v>
      </c>
      <c r="I362" s="38"/>
    </row>
  </sheetData>
  <sheetProtection/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Rodrigues</dc:creator>
  <cp:keywords/>
  <dc:description/>
  <cp:lastModifiedBy>Marco Aurelio Alves Reis</cp:lastModifiedBy>
  <cp:lastPrinted>2021-09-13T20:06:12Z</cp:lastPrinted>
  <dcterms:created xsi:type="dcterms:W3CDTF">2011-03-10T18:38:49Z</dcterms:created>
  <dcterms:modified xsi:type="dcterms:W3CDTF">2021-09-13T20:13:12Z</dcterms:modified>
  <cp:category/>
  <cp:version/>
  <cp:contentType/>
  <cp:contentStatus/>
</cp:coreProperties>
</file>